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tlopez\Documents\AZ LeafyGreen Marketing Agreement\METRICS_CHECKLIST\EA TOOL\Final UA EA Tool\"/>
    </mc:Choice>
  </mc:AlternateContent>
  <xr:revisionPtr revIDLastSave="0" documentId="13_ncr:1_{2CAE0861-38E8-41C8-AC22-FA087D8A8F5D}" xr6:coauthVersionLast="36" xr6:coauthVersionMax="36" xr10:uidLastSave="{00000000-0000-0000-0000-000000000000}"/>
  <bookViews>
    <workbookView xWindow="5940" yWindow="0" windowWidth="22104" windowHeight="10236" tabRatio="862" xr2:uid="{D66CD366-74A9-4547-9B28-68EA2A25BB1E}"/>
  </bookViews>
  <sheets>
    <sheet name="Risk Summary and Index" sheetId="43" r:id="rId1"/>
    <sheet name=" Risks x Ratings" sheetId="14" state="hidden" r:id="rId2"/>
    <sheet name="Mitigations x Values" sheetId="9" state="hidden" r:id="rId3"/>
    <sheet name="AFO with composting" sheetId="21" r:id="rId4"/>
    <sheet name="AFO without composting" sheetId="42" r:id="rId5"/>
    <sheet name="CAFO &lt;80k" sheetId="35" r:id="rId6"/>
    <sheet name="CAFO &gt;80k" sheetId="41" r:id="rId7"/>
    <sheet name="Grazing Lands" sheetId="34" r:id="rId8"/>
    <sheet name="Domestic Animals &amp; Hobby Farms" sheetId="33" r:id="rId9"/>
    <sheet name="Composting Operations" sheetId="27" r:id="rId10"/>
    <sheet name="Non-Synthetic SA Pile" sheetId="28" r:id="rId11"/>
    <sheet name="N-S SA P-A with manure" sheetId="29" state="hidden" r:id="rId12"/>
    <sheet name="Biosolids" sheetId="30" r:id="rId13"/>
    <sheet name="Non-Leafy Green Crop" sheetId="25" r:id="rId14"/>
    <sheet name="Well Head - Manure Distance" sheetId="36" r:id="rId15"/>
    <sheet name="Surface Water - Manure Distance" sheetId="37" r:id="rId16"/>
    <sheet name="Water Storage - Conveyance" sheetId="38" r:id="rId17"/>
    <sheet name="Urban Settings" sheetId="31" r:id="rId18"/>
    <sheet name="Habitat-Riparian Area" sheetId="32" r:id="rId19"/>
    <sheet name="Rating Scales" sheetId="23" r:id="rId20"/>
    <sheet name="Likelihood Severity Matrix" sheetId="4" r:id="rId21"/>
  </sheets>
  <definedNames>
    <definedName name="AS_Runoff_High">' Risks x Ratings'!#REF!</definedName>
    <definedName name="AS_Runoff_History_Rating">' Risks x Ratings'!$D$68</definedName>
    <definedName name="AS_Runoff_Low">' Risks x Ratings'!$D$70</definedName>
    <definedName name="AS_Runoff_Med">' Risks x Ratings'!$D$69</definedName>
    <definedName name="AS_Runoff_None">' Risks x Ratings'!$D$71</definedName>
    <definedName name="_xlnm.Print_Area" localSheetId="3">'AFO with composting'!$A$1:$N$34</definedName>
    <definedName name="_xlnm.Print_Area" localSheetId="4">'AFO without composting'!$A$1:$N$34</definedName>
    <definedName name="_xlnm.Print_Area" localSheetId="12">Biosolids!$A$1:$N$43</definedName>
    <definedName name="_xlnm.Print_Area" localSheetId="5">'CAFO &lt;80k'!$A$1:$N$34</definedName>
    <definedName name="_xlnm.Print_Area" localSheetId="6">'CAFO &gt;80k'!$A$1:$N$34</definedName>
    <definedName name="_xlnm.Print_Area" localSheetId="8">'Domestic Animals &amp; Hobby Farms'!$A$1:$N$34</definedName>
    <definedName name="_xlnm.Print_Area" localSheetId="7">'Grazing Lands'!$A$1:$N$34</definedName>
    <definedName name="_xlnm.Print_Area" localSheetId="13">'Non-Leafy Green Crop'!$A$1:$N$43</definedName>
    <definedName name="_xlnm.Print_Area" localSheetId="15">'Surface Water - Manure Distance'!$A$1:$N$37</definedName>
    <definedName name="_xlnm.Print_Area" localSheetId="17">'Urban Settings'!$A$1:$N$37</definedName>
    <definedName name="_xlnm.Print_Area" localSheetId="16">'Water Storage - Conveyance'!$A$1:$N$46</definedName>
    <definedName name="_xlnm.Print_Area" localSheetId="14">'Well Head - Manure Distance'!$A$1:$N$37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5" l="1"/>
  <c r="E9" i="25"/>
  <c r="G34" i="32"/>
  <c r="B16" i="43"/>
  <c r="K7" i="38"/>
  <c r="K8" i="38"/>
  <c r="K6" i="38"/>
  <c r="K7" i="37"/>
  <c r="K8" i="37"/>
  <c r="K6" i="37"/>
  <c r="K7" i="36"/>
  <c r="K8" i="36"/>
  <c r="K6" i="36"/>
  <c r="C6" i="25"/>
  <c r="E6" i="25"/>
  <c r="C6" i="34"/>
  <c r="C6" i="42"/>
  <c r="D16" i="43"/>
  <c r="D15" i="43"/>
  <c r="D14" i="43"/>
  <c r="D13" i="43"/>
  <c r="D12" i="43"/>
  <c r="D11" i="43"/>
  <c r="D10" i="43"/>
  <c r="D9" i="43"/>
  <c r="D8" i="43"/>
  <c r="D7" i="43"/>
  <c r="D6" i="43"/>
  <c r="D5" i="43"/>
  <c r="D4" i="43"/>
  <c r="D3" i="43"/>
  <c r="D2" i="43"/>
  <c r="K10" i="32"/>
  <c r="K11" i="32"/>
  <c r="K6" i="32"/>
  <c r="K7" i="32"/>
  <c r="K8" i="32"/>
  <c r="K12" i="32"/>
  <c r="K13" i="32"/>
  <c r="K14" i="32"/>
  <c r="K15" i="32"/>
  <c r="K16" i="32"/>
  <c r="K17" i="32"/>
  <c r="K9" i="32"/>
  <c r="K7" i="31"/>
  <c r="K8" i="31"/>
  <c r="K9" i="31"/>
  <c r="K10" i="31"/>
  <c r="K11" i="31"/>
  <c r="K12" i="31"/>
  <c r="K13" i="31"/>
  <c r="K14" i="31"/>
  <c r="K15" i="31"/>
  <c r="K16" i="31"/>
  <c r="K17" i="31"/>
  <c r="K18" i="31"/>
  <c r="K19" i="31"/>
  <c r="K20" i="31"/>
  <c r="K6" i="31"/>
  <c r="K9" i="38"/>
  <c r="K10" i="38"/>
  <c r="K11" i="38"/>
  <c r="K12" i="38"/>
  <c r="K13" i="38"/>
  <c r="K14" i="38"/>
  <c r="K15" i="38"/>
  <c r="K16" i="38"/>
  <c r="K17" i="38"/>
  <c r="K18" i="38"/>
  <c r="K19" i="38"/>
  <c r="K20" i="38"/>
  <c r="K21" i="38"/>
  <c r="K22" i="38"/>
  <c r="K23" i="38"/>
  <c r="K24" i="38"/>
  <c r="K25" i="38"/>
  <c r="K26" i="38"/>
  <c r="K27" i="38"/>
  <c r="K28" i="38"/>
  <c r="K29" i="38"/>
  <c r="K19" i="37"/>
  <c r="K20" i="37"/>
  <c r="K18" i="37"/>
  <c r="K16" i="37"/>
  <c r="K17" i="37"/>
  <c r="K15" i="37"/>
  <c r="K12" i="37"/>
  <c r="K10" i="37"/>
  <c r="K11" i="37"/>
  <c r="K9" i="37"/>
  <c r="C6" i="29"/>
  <c r="E6" i="29"/>
  <c r="K19" i="36"/>
  <c r="K20" i="36"/>
  <c r="K18" i="36"/>
  <c r="K16" i="36"/>
  <c r="K17" i="36"/>
  <c r="K15" i="36"/>
  <c r="K13" i="36"/>
  <c r="K14" i="36"/>
  <c r="K12" i="36"/>
  <c r="K10" i="36"/>
  <c r="K11" i="36"/>
  <c r="K9" i="36"/>
  <c r="C12" i="27"/>
  <c r="K24" i="25"/>
  <c r="K23" i="25"/>
  <c r="K22" i="25"/>
  <c r="K21" i="25"/>
  <c r="K20" i="25"/>
  <c r="K19" i="25"/>
  <c r="K18" i="25"/>
  <c r="K17" i="25"/>
  <c r="K16" i="25"/>
  <c r="K15" i="25"/>
  <c r="K12" i="25"/>
  <c r="K11" i="25"/>
  <c r="K10" i="25"/>
  <c r="K9" i="25"/>
  <c r="K7" i="25"/>
  <c r="K8" i="25"/>
  <c r="K6" i="25"/>
  <c r="C9" i="32"/>
  <c r="C15" i="32"/>
  <c r="C12" i="32"/>
  <c r="C6" i="32"/>
  <c r="C18" i="31"/>
  <c r="C15" i="31"/>
  <c r="C12" i="31"/>
  <c r="C9" i="31"/>
  <c r="C6" i="31"/>
  <c r="C24" i="38"/>
  <c r="C27" i="38"/>
  <c r="C21" i="38"/>
  <c r="C18" i="38"/>
  <c r="C15" i="38"/>
  <c r="C12" i="38"/>
  <c r="C9" i="38"/>
  <c r="C9" i="36"/>
  <c r="C6" i="38"/>
  <c r="C18" i="37"/>
  <c r="C15" i="37"/>
  <c r="C12" i="37"/>
  <c r="C6" i="37"/>
  <c r="C9" i="37"/>
  <c r="C18" i="36"/>
  <c r="C15" i="36"/>
  <c r="C12" i="36"/>
  <c r="C6" i="36"/>
  <c r="E18" i="37"/>
  <c r="E18" i="36"/>
  <c r="E15" i="32"/>
  <c r="E18" i="31"/>
  <c r="K17" i="33"/>
  <c r="K16" i="33"/>
  <c r="K15" i="33"/>
  <c r="E15" i="33"/>
  <c r="C15" i="33"/>
  <c r="K17" i="34"/>
  <c r="K16" i="34"/>
  <c r="K15" i="34"/>
  <c r="E15" i="34"/>
  <c r="C15" i="34"/>
  <c r="K17" i="41"/>
  <c r="K16" i="41"/>
  <c r="K15" i="41"/>
  <c r="E15" i="41"/>
  <c r="C15" i="41"/>
  <c r="K17" i="35"/>
  <c r="K16" i="35"/>
  <c r="K15" i="35"/>
  <c r="E15" i="35"/>
  <c r="C15" i="35"/>
  <c r="K17" i="42"/>
  <c r="K16" i="42"/>
  <c r="K15" i="42"/>
  <c r="E15" i="42"/>
  <c r="C15" i="42"/>
  <c r="K17" i="21"/>
  <c r="K16" i="21"/>
  <c r="K15" i="21"/>
  <c r="E15" i="21"/>
  <c r="G15" i="21" s="1"/>
  <c r="H15" i="21" s="1"/>
  <c r="C15" i="21"/>
  <c r="E27" i="38"/>
  <c r="C15" i="30"/>
  <c r="C12" i="30"/>
  <c r="C9" i="30"/>
  <c r="C6" i="30"/>
  <c r="C15" i="28"/>
  <c r="C15" i="29"/>
  <c r="C12" i="28"/>
  <c r="C12" i="29"/>
  <c r="C9" i="29"/>
  <c r="C9" i="28"/>
  <c r="C6" i="28"/>
  <c r="K20" i="32"/>
  <c r="K21" i="32"/>
  <c r="K22" i="32"/>
  <c r="K23" i="32"/>
  <c r="K24" i="32"/>
  <c r="K25" i="32"/>
  <c r="K26" i="32"/>
  <c r="K27" i="32"/>
  <c r="K28" i="32"/>
  <c r="K29" i="32"/>
  <c r="K30" i="32"/>
  <c r="K31" i="32"/>
  <c r="K32" i="32"/>
  <c r="K33" i="32"/>
  <c r="K19" i="32"/>
  <c r="K23" i="31"/>
  <c r="K24" i="31"/>
  <c r="K25" i="31"/>
  <c r="K26" i="31"/>
  <c r="K27" i="31"/>
  <c r="K28" i="31"/>
  <c r="K29" i="31"/>
  <c r="K30" i="31"/>
  <c r="K31" i="31"/>
  <c r="K32" i="31"/>
  <c r="K33" i="31"/>
  <c r="K34" i="31"/>
  <c r="K35" i="31"/>
  <c r="K36" i="31"/>
  <c r="K22" i="31"/>
  <c r="K32" i="38"/>
  <c r="K33" i="38"/>
  <c r="K34" i="38"/>
  <c r="K35" i="38"/>
  <c r="K36" i="38"/>
  <c r="K37" i="38"/>
  <c r="K38" i="38"/>
  <c r="K39" i="38"/>
  <c r="K40" i="38"/>
  <c r="K41" i="38"/>
  <c r="K42" i="38"/>
  <c r="K43" i="38"/>
  <c r="K44" i="38"/>
  <c r="K45" i="38"/>
  <c r="K31" i="38"/>
  <c r="K23" i="37"/>
  <c r="K24" i="37"/>
  <c r="K25" i="37"/>
  <c r="K26" i="37"/>
  <c r="K27" i="37"/>
  <c r="K28" i="37"/>
  <c r="K29" i="37"/>
  <c r="K30" i="37"/>
  <c r="K31" i="37"/>
  <c r="K32" i="37"/>
  <c r="K33" i="37"/>
  <c r="K34" i="37"/>
  <c r="K35" i="37"/>
  <c r="K36" i="37"/>
  <c r="K22" i="37"/>
  <c r="K23" i="36"/>
  <c r="K24" i="36"/>
  <c r="K25" i="36"/>
  <c r="K26" i="36"/>
  <c r="K27" i="36"/>
  <c r="K28" i="36"/>
  <c r="K29" i="36"/>
  <c r="K30" i="36"/>
  <c r="K31" i="36"/>
  <c r="K32" i="36"/>
  <c r="K33" i="36"/>
  <c r="K34" i="36"/>
  <c r="K35" i="36"/>
  <c r="K36" i="36"/>
  <c r="K22" i="36"/>
  <c r="K29" i="25"/>
  <c r="K30" i="25"/>
  <c r="K31" i="25"/>
  <c r="K32" i="25"/>
  <c r="K33" i="25"/>
  <c r="K34" i="25"/>
  <c r="K35" i="25"/>
  <c r="K36" i="25"/>
  <c r="K37" i="25"/>
  <c r="K38" i="25"/>
  <c r="K39" i="25"/>
  <c r="K40" i="25"/>
  <c r="K41" i="25"/>
  <c r="K42" i="25"/>
  <c r="K28" i="25"/>
  <c r="K29" i="30"/>
  <c r="K30" i="30"/>
  <c r="K31" i="30"/>
  <c r="K32" i="30"/>
  <c r="K33" i="30"/>
  <c r="K34" i="30"/>
  <c r="K35" i="30"/>
  <c r="K36" i="30"/>
  <c r="K37" i="30"/>
  <c r="K38" i="30"/>
  <c r="K39" i="30"/>
  <c r="K40" i="30"/>
  <c r="K41" i="30"/>
  <c r="K42" i="30"/>
  <c r="K28" i="30"/>
  <c r="K29" i="29"/>
  <c r="K30" i="29"/>
  <c r="K31" i="29"/>
  <c r="K32" i="29"/>
  <c r="K33" i="29"/>
  <c r="K34" i="29"/>
  <c r="K35" i="29"/>
  <c r="K36" i="29"/>
  <c r="K37" i="29"/>
  <c r="K38" i="29"/>
  <c r="K39" i="29"/>
  <c r="K40" i="29"/>
  <c r="K41" i="29"/>
  <c r="K42" i="29"/>
  <c r="K28" i="29"/>
  <c r="K29" i="28"/>
  <c r="K30" i="28"/>
  <c r="K31" i="28"/>
  <c r="K32" i="28"/>
  <c r="K33" i="28"/>
  <c r="K34" i="28"/>
  <c r="K35" i="28"/>
  <c r="K36" i="28"/>
  <c r="K37" i="28"/>
  <c r="K38" i="28"/>
  <c r="K39" i="28"/>
  <c r="K40" i="28"/>
  <c r="K41" i="28"/>
  <c r="K42" i="28"/>
  <c r="K28" i="28"/>
  <c r="K29" i="27"/>
  <c r="K30" i="27"/>
  <c r="K31" i="27"/>
  <c r="K32" i="27"/>
  <c r="K33" i="27"/>
  <c r="K34" i="27"/>
  <c r="K35" i="27"/>
  <c r="K36" i="27"/>
  <c r="K37" i="27"/>
  <c r="K38" i="27"/>
  <c r="K39" i="27"/>
  <c r="K40" i="27"/>
  <c r="K41" i="27"/>
  <c r="K42" i="27"/>
  <c r="K28" i="27"/>
  <c r="K20" i="33"/>
  <c r="K21" i="33"/>
  <c r="K22" i="33"/>
  <c r="K23" i="33"/>
  <c r="K24" i="33"/>
  <c r="K25" i="33"/>
  <c r="K26" i="33"/>
  <c r="K27" i="33"/>
  <c r="K28" i="33"/>
  <c r="K29" i="33"/>
  <c r="K30" i="33"/>
  <c r="K31" i="33"/>
  <c r="K32" i="33"/>
  <c r="K33" i="33"/>
  <c r="K19" i="33"/>
  <c r="K20" i="34"/>
  <c r="K21" i="34"/>
  <c r="K22" i="34"/>
  <c r="K23" i="34"/>
  <c r="K24" i="34"/>
  <c r="K25" i="34"/>
  <c r="K26" i="34"/>
  <c r="K27" i="34"/>
  <c r="K28" i="34"/>
  <c r="K29" i="34"/>
  <c r="K30" i="34"/>
  <c r="K31" i="34"/>
  <c r="K32" i="34"/>
  <c r="K33" i="34"/>
  <c r="K19" i="34"/>
  <c r="K20" i="41"/>
  <c r="K21" i="41"/>
  <c r="K22" i="41"/>
  <c r="K23" i="41"/>
  <c r="K24" i="41"/>
  <c r="K25" i="41"/>
  <c r="K26" i="41"/>
  <c r="K27" i="41"/>
  <c r="K28" i="41"/>
  <c r="K29" i="41"/>
  <c r="K30" i="41"/>
  <c r="K31" i="41"/>
  <c r="K32" i="41"/>
  <c r="K33" i="41"/>
  <c r="K19" i="41"/>
  <c r="K20" i="35"/>
  <c r="K21" i="35"/>
  <c r="K22" i="35"/>
  <c r="K23" i="35"/>
  <c r="K24" i="35"/>
  <c r="K25" i="35"/>
  <c r="K26" i="35"/>
  <c r="K27" i="35"/>
  <c r="K28" i="35"/>
  <c r="K29" i="35"/>
  <c r="K30" i="35"/>
  <c r="K31" i="35"/>
  <c r="K32" i="35"/>
  <c r="K33" i="35"/>
  <c r="K19" i="35"/>
  <c r="K33" i="42"/>
  <c r="K32" i="42"/>
  <c r="K31" i="42"/>
  <c r="C31" i="42"/>
  <c r="G31" i="42" s="1"/>
  <c r="N31" i="42" s="1"/>
  <c r="K30" i="42"/>
  <c r="K29" i="42"/>
  <c r="K28" i="42"/>
  <c r="C28" i="42"/>
  <c r="G28" i="42" s="1"/>
  <c r="N28" i="42" s="1"/>
  <c r="K27" i="42"/>
  <c r="K26" i="42"/>
  <c r="K25" i="42"/>
  <c r="C25" i="42"/>
  <c r="G25" i="42" s="1"/>
  <c r="N25" i="42" s="1"/>
  <c r="K24" i="42"/>
  <c r="K23" i="42"/>
  <c r="K22" i="42"/>
  <c r="C22" i="42"/>
  <c r="G22" i="42" s="1"/>
  <c r="N22" i="42" s="1"/>
  <c r="K21" i="42"/>
  <c r="K20" i="42"/>
  <c r="K19" i="42"/>
  <c r="C19" i="42"/>
  <c r="G19" i="42" s="1"/>
  <c r="K14" i="42"/>
  <c r="K13" i="42"/>
  <c r="K12" i="42"/>
  <c r="E12" i="42"/>
  <c r="C12" i="42"/>
  <c r="K11" i="42"/>
  <c r="K10" i="42"/>
  <c r="K9" i="42"/>
  <c r="E9" i="42"/>
  <c r="C9" i="42"/>
  <c r="K8" i="42"/>
  <c r="K7" i="42"/>
  <c r="K6" i="42"/>
  <c r="E6" i="42"/>
  <c r="C31" i="41"/>
  <c r="G31" i="41" s="1"/>
  <c r="C28" i="41"/>
  <c r="G28" i="41" s="1"/>
  <c r="N28" i="41" s="1"/>
  <c r="C25" i="41"/>
  <c r="G25" i="41" s="1"/>
  <c r="N25" i="41" s="1"/>
  <c r="C22" i="41"/>
  <c r="G22" i="41" s="1"/>
  <c r="N22" i="41" s="1"/>
  <c r="C19" i="41"/>
  <c r="G19" i="41" s="1"/>
  <c r="K14" i="41"/>
  <c r="K13" i="41"/>
  <c r="K12" i="41"/>
  <c r="E12" i="41"/>
  <c r="C12" i="41"/>
  <c r="K11" i="41"/>
  <c r="K10" i="41"/>
  <c r="K9" i="41"/>
  <c r="E9" i="41"/>
  <c r="C9" i="41"/>
  <c r="K8" i="41"/>
  <c r="K7" i="41"/>
  <c r="K6" i="41"/>
  <c r="E6" i="41"/>
  <c r="C6" i="41"/>
  <c r="K21" i="21"/>
  <c r="K22" i="21"/>
  <c r="K23" i="21"/>
  <c r="K24" i="21"/>
  <c r="K25" i="21"/>
  <c r="K26" i="21"/>
  <c r="K27" i="21"/>
  <c r="K28" i="21"/>
  <c r="K29" i="21"/>
  <c r="K30" i="21"/>
  <c r="K31" i="21"/>
  <c r="K32" i="21"/>
  <c r="K33" i="21"/>
  <c r="K20" i="21"/>
  <c r="K19" i="21"/>
  <c r="C43" i="38"/>
  <c r="G43" i="38" s="1"/>
  <c r="N43" i="38" s="1"/>
  <c r="C40" i="38"/>
  <c r="G40" i="38" s="1"/>
  <c r="N40" i="38" s="1"/>
  <c r="C37" i="38"/>
  <c r="G37" i="38" s="1"/>
  <c r="N37" i="38" s="1"/>
  <c r="C34" i="38"/>
  <c r="G34" i="38" s="1"/>
  <c r="N34" i="38" s="1"/>
  <c r="C31" i="38"/>
  <c r="G31" i="38" s="1"/>
  <c r="E24" i="38"/>
  <c r="E21" i="38"/>
  <c r="E18" i="38"/>
  <c r="E15" i="38"/>
  <c r="E12" i="38"/>
  <c r="E9" i="38"/>
  <c r="E6" i="38"/>
  <c r="C34" i="37"/>
  <c r="G34" i="37" s="1"/>
  <c r="N34" i="37" s="1"/>
  <c r="C31" i="37"/>
  <c r="G31" i="37" s="1"/>
  <c r="N31" i="37" s="1"/>
  <c r="C28" i="37"/>
  <c r="G28" i="37" s="1"/>
  <c r="N28" i="37" s="1"/>
  <c r="C25" i="37"/>
  <c r="G25" i="37" s="1"/>
  <c r="N25" i="37" s="1"/>
  <c r="C22" i="37"/>
  <c r="G22" i="37" s="1"/>
  <c r="E15" i="37"/>
  <c r="K14" i="37"/>
  <c r="K13" i="37"/>
  <c r="E12" i="37"/>
  <c r="E9" i="37"/>
  <c r="E6" i="37"/>
  <c r="C34" i="36"/>
  <c r="G34" i="36" s="1"/>
  <c r="N34" i="36" s="1"/>
  <c r="C31" i="36"/>
  <c r="G31" i="36" s="1"/>
  <c r="N31" i="36" s="1"/>
  <c r="C28" i="36"/>
  <c r="G28" i="36" s="1"/>
  <c r="N28" i="36" s="1"/>
  <c r="C25" i="36"/>
  <c r="G25" i="36" s="1"/>
  <c r="N25" i="36" s="1"/>
  <c r="C22" i="36"/>
  <c r="G22" i="36" s="1"/>
  <c r="E15" i="36"/>
  <c r="E12" i="36"/>
  <c r="E9" i="36"/>
  <c r="E6" i="36"/>
  <c r="C31" i="35"/>
  <c r="G31" i="35" s="1"/>
  <c r="N31" i="35" s="1"/>
  <c r="C28" i="35"/>
  <c r="G28" i="35" s="1"/>
  <c r="N28" i="35" s="1"/>
  <c r="C25" i="35"/>
  <c r="G25" i="35" s="1"/>
  <c r="N25" i="35" s="1"/>
  <c r="C22" i="35"/>
  <c r="G22" i="35" s="1"/>
  <c r="N22" i="35" s="1"/>
  <c r="C19" i="35"/>
  <c r="G19" i="35" s="1"/>
  <c r="K14" i="35"/>
  <c r="K13" i="35"/>
  <c r="K12" i="35"/>
  <c r="E12" i="35"/>
  <c r="C12" i="35"/>
  <c r="K11" i="35"/>
  <c r="K10" i="35"/>
  <c r="K9" i="35"/>
  <c r="E9" i="35"/>
  <c r="C9" i="35"/>
  <c r="K8" i="35"/>
  <c r="K7" i="35"/>
  <c r="K6" i="35"/>
  <c r="E6" i="35"/>
  <c r="C6" i="35"/>
  <c r="C31" i="34"/>
  <c r="G31" i="34" s="1"/>
  <c r="N31" i="34" s="1"/>
  <c r="C28" i="34"/>
  <c r="G28" i="34" s="1"/>
  <c r="N28" i="34" s="1"/>
  <c r="C25" i="34"/>
  <c r="G25" i="34" s="1"/>
  <c r="N25" i="34" s="1"/>
  <c r="C22" i="34"/>
  <c r="G22" i="34" s="1"/>
  <c r="N22" i="34" s="1"/>
  <c r="C19" i="34"/>
  <c r="G19" i="34" s="1"/>
  <c r="K14" i="34"/>
  <c r="K13" i="34"/>
  <c r="K12" i="34"/>
  <c r="E12" i="34"/>
  <c r="C12" i="34"/>
  <c r="K11" i="34"/>
  <c r="K10" i="34"/>
  <c r="K9" i="34"/>
  <c r="E9" i="34"/>
  <c r="C9" i="34"/>
  <c r="K8" i="34"/>
  <c r="K7" i="34"/>
  <c r="K6" i="34"/>
  <c r="E6" i="34"/>
  <c r="C31" i="33"/>
  <c r="G31" i="33" s="1"/>
  <c r="N31" i="33" s="1"/>
  <c r="C28" i="33"/>
  <c r="G28" i="33" s="1"/>
  <c r="N28" i="33" s="1"/>
  <c r="C25" i="33"/>
  <c r="G25" i="33" s="1"/>
  <c r="N25" i="33" s="1"/>
  <c r="C22" i="33"/>
  <c r="G22" i="33" s="1"/>
  <c r="N22" i="33" s="1"/>
  <c r="C19" i="33"/>
  <c r="G19" i="33" s="1"/>
  <c r="K14" i="33"/>
  <c r="K13" i="33"/>
  <c r="K12" i="33"/>
  <c r="E12" i="33"/>
  <c r="C12" i="33"/>
  <c r="K11" i="33"/>
  <c r="K10" i="33"/>
  <c r="K9" i="33"/>
  <c r="E9" i="33"/>
  <c r="C9" i="33"/>
  <c r="K8" i="33"/>
  <c r="K7" i="33"/>
  <c r="K6" i="33"/>
  <c r="E6" i="33"/>
  <c r="C6" i="33"/>
  <c r="C31" i="32"/>
  <c r="G31" i="32" s="1"/>
  <c r="N31" i="32" s="1"/>
  <c r="C28" i="32"/>
  <c r="G28" i="32" s="1"/>
  <c r="N28" i="32" s="1"/>
  <c r="C25" i="32"/>
  <c r="G25" i="32" s="1"/>
  <c r="N25" i="32" s="1"/>
  <c r="C22" i="32"/>
  <c r="G22" i="32" s="1"/>
  <c r="N22" i="32" s="1"/>
  <c r="C19" i="32"/>
  <c r="G19" i="32" s="1"/>
  <c r="N19" i="32" s="1"/>
  <c r="E12" i="32"/>
  <c r="E6" i="32"/>
  <c r="E9" i="32"/>
  <c r="C34" i="31"/>
  <c r="G34" i="31" s="1"/>
  <c r="H34" i="31" s="1"/>
  <c r="C31" i="31"/>
  <c r="G31" i="31" s="1"/>
  <c r="N31" i="31" s="1"/>
  <c r="C28" i="31"/>
  <c r="G28" i="31" s="1"/>
  <c r="N28" i="31" s="1"/>
  <c r="C25" i="31"/>
  <c r="G25" i="31" s="1"/>
  <c r="N25" i="31" s="1"/>
  <c r="C22" i="31"/>
  <c r="G22" i="31" s="1"/>
  <c r="E15" i="31"/>
  <c r="E12" i="31"/>
  <c r="E9" i="31"/>
  <c r="E6" i="31"/>
  <c r="C40" i="30"/>
  <c r="G40" i="30" s="1"/>
  <c r="N40" i="30" s="1"/>
  <c r="C37" i="30"/>
  <c r="G37" i="30" s="1"/>
  <c r="N37" i="30" s="1"/>
  <c r="C34" i="30"/>
  <c r="G34" i="30" s="1"/>
  <c r="N34" i="30" s="1"/>
  <c r="C31" i="30"/>
  <c r="G31" i="30" s="1"/>
  <c r="N31" i="30" s="1"/>
  <c r="C28" i="30"/>
  <c r="G28" i="30" s="1"/>
  <c r="K26" i="30"/>
  <c r="K25" i="30"/>
  <c r="K24" i="30"/>
  <c r="E24" i="30"/>
  <c r="C24" i="30"/>
  <c r="K23" i="30"/>
  <c r="K22" i="30"/>
  <c r="K21" i="30"/>
  <c r="E21" i="30"/>
  <c r="C21" i="30"/>
  <c r="K20" i="30"/>
  <c r="K19" i="30"/>
  <c r="K18" i="30"/>
  <c r="E18" i="30"/>
  <c r="C18" i="30"/>
  <c r="G18" i="30" s="1"/>
  <c r="H18" i="30" s="1"/>
  <c r="K17" i="30"/>
  <c r="K16" i="30"/>
  <c r="K15" i="30"/>
  <c r="E15" i="30"/>
  <c r="K14" i="30"/>
  <c r="K13" i="30"/>
  <c r="K12" i="30"/>
  <c r="E12" i="30"/>
  <c r="K11" i="30"/>
  <c r="K10" i="30"/>
  <c r="K9" i="30"/>
  <c r="E9" i="30"/>
  <c r="G9" i="30" s="1"/>
  <c r="H9" i="30" s="1"/>
  <c r="K8" i="30"/>
  <c r="K7" i="30"/>
  <c r="K6" i="30"/>
  <c r="E6" i="30"/>
  <c r="C40" i="29"/>
  <c r="G40" i="29" s="1"/>
  <c r="C37" i="29"/>
  <c r="G37" i="29" s="1"/>
  <c r="N37" i="29" s="1"/>
  <c r="C34" i="29"/>
  <c r="G34" i="29" s="1"/>
  <c r="N34" i="29" s="1"/>
  <c r="G31" i="29"/>
  <c r="N31" i="29" s="1"/>
  <c r="C31" i="29"/>
  <c r="C28" i="29"/>
  <c r="G28" i="29" s="1"/>
  <c r="K26" i="29"/>
  <c r="K25" i="29"/>
  <c r="K24" i="29"/>
  <c r="E24" i="29"/>
  <c r="C24" i="29"/>
  <c r="K23" i="29"/>
  <c r="K22" i="29"/>
  <c r="K21" i="29"/>
  <c r="E21" i="29"/>
  <c r="C21" i="29"/>
  <c r="K20" i="29"/>
  <c r="K19" i="29"/>
  <c r="K18" i="29"/>
  <c r="E18" i="29"/>
  <c r="C18" i="29"/>
  <c r="K17" i="29"/>
  <c r="K16" i="29"/>
  <c r="K15" i="29"/>
  <c r="E15" i="29"/>
  <c r="K14" i="29"/>
  <c r="K13" i="29"/>
  <c r="K12" i="29"/>
  <c r="E12" i="29"/>
  <c r="K11" i="29"/>
  <c r="K10" i="29"/>
  <c r="K9" i="29"/>
  <c r="E9" i="29"/>
  <c r="K8" i="29"/>
  <c r="K7" i="29"/>
  <c r="K6" i="29"/>
  <c r="K26" i="28"/>
  <c r="K25" i="28"/>
  <c r="K24" i="28"/>
  <c r="K23" i="28"/>
  <c r="K22" i="28"/>
  <c r="K21" i="28"/>
  <c r="K20" i="28"/>
  <c r="K19" i="28"/>
  <c r="K18" i="28"/>
  <c r="K17" i="28"/>
  <c r="K16" i="28"/>
  <c r="K15" i="28"/>
  <c r="K14" i="28"/>
  <c r="K13" i="28"/>
  <c r="K12" i="28"/>
  <c r="K11" i="28"/>
  <c r="K10" i="28"/>
  <c r="K9" i="28"/>
  <c r="K8" i="28"/>
  <c r="K7" i="28"/>
  <c r="K6" i="28"/>
  <c r="K26" i="27"/>
  <c r="K25" i="27"/>
  <c r="K24" i="27"/>
  <c r="K23" i="27"/>
  <c r="K22" i="27"/>
  <c r="K21" i="27"/>
  <c r="K20" i="27"/>
  <c r="K19" i="27"/>
  <c r="K18" i="27"/>
  <c r="K17" i="27"/>
  <c r="K16" i="27"/>
  <c r="K15" i="27"/>
  <c r="K14" i="27"/>
  <c r="K13" i="27"/>
  <c r="K12" i="27"/>
  <c r="K11" i="27"/>
  <c r="K10" i="27"/>
  <c r="K9" i="27"/>
  <c r="K8" i="27"/>
  <c r="K7" i="27"/>
  <c r="K6" i="27"/>
  <c r="K26" i="25"/>
  <c r="K25" i="25"/>
  <c r="K14" i="25"/>
  <c r="K13" i="25"/>
  <c r="C40" i="28"/>
  <c r="G40" i="28" s="1"/>
  <c r="N40" i="28" s="1"/>
  <c r="C37" i="28"/>
  <c r="G37" i="28" s="1"/>
  <c r="N37" i="28" s="1"/>
  <c r="C34" i="28"/>
  <c r="G34" i="28" s="1"/>
  <c r="N34" i="28" s="1"/>
  <c r="C31" i="28"/>
  <c r="G31" i="28" s="1"/>
  <c r="N31" i="28" s="1"/>
  <c r="C28" i="28"/>
  <c r="G28" i="28" s="1"/>
  <c r="C40" i="27"/>
  <c r="G40" i="27" s="1"/>
  <c r="C37" i="27"/>
  <c r="G37" i="27" s="1"/>
  <c r="N37" i="27" s="1"/>
  <c r="C34" i="27"/>
  <c r="G34" i="27" s="1"/>
  <c r="N34" i="27" s="1"/>
  <c r="C31" i="27"/>
  <c r="G31" i="27" s="1"/>
  <c r="N31" i="27" s="1"/>
  <c r="C28" i="27"/>
  <c r="G28" i="27" s="1"/>
  <c r="H28" i="27" s="1"/>
  <c r="C40" i="25"/>
  <c r="G40" i="25" s="1"/>
  <c r="N40" i="25" s="1"/>
  <c r="C37" i="25"/>
  <c r="G37" i="25" s="1"/>
  <c r="N37" i="25" s="1"/>
  <c r="C34" i="25"/>
  <c r="G34" i="25" s="1"/>
  <c r="N34" i="25" s="1"/>
  <c r="C31" i="25"/>
  <c r="G31" i="25" s="1"/>
  <c r="C28" i="25"/>
  <c r="G28" i="25" s="1"/>
  <c r="C22" i="21"/>
  <c r="C25" i="21"/>
  <c r="C28" i="21"/>
  <c r="C31" i="21"/>
  <c r="C19" i="21"/>
  <c r="K6" i="21"/>
  <c r="K7" i="21"/>
  <c r="K8" i="21"/>
  <c r="K9" i="21"/>
  <c r="K10" i="21"/>
  <c r="K11" i="21"/>
  <c r="K12" i="21"/>
  <c r="K13" i="21"/>
  <c r="K14" i="21"/>
  <c r="E24" i="28"/>
  <c r="C24" i="28"/>
  <c r="E21" i="28"/>
  <c r="C21" i="28"/>
  <c r="E18" i="28"/>
  <c r="C18" i="28"/>
  <c r="E15" i="28"/>
  <c r="E12" i="28"/>
  <c r="E9" i="28"/>
  <c r="E6" i="28"/>
  <c r="G6" i="28" s="1"/>
  <c r="H6" i="28" s="1"/>
  <c r="C24" i="27"/>
  <c r="C21" i="27"/>
  <c r="C18" i="27"/>
  <c r="C15" i="27"/>
  <c r="C9" i="27"/>
  <c r="C6" i="27"/>
  <c r="G24" i="30" l="1"/>
  <c r="G18" i="31"/>
  <c r="G15" i="30"/>
  <c r="G12" i="41"/>
  <c r="N12" i="41" s="1"/>
  <c r="G12" i="30"/>
  <c r="N12" i="30" s="1"/>
  <c r="G6" i="30"/>
  <c r="H6" i="30" s="1"/>
  <c r="G24" i="29"/>
  <c r="G9" i="34"/>
  <c r="G15" i="34"/>
  <c r="N15" i="34" s="1"/>
  <c r="G12" i="33"/>
  <c r="N12" i="33" s="1"/>
  <c r="G9" i="33"/>
  <c r="N9" i="33" s="1"/>
  <c r="N28" i="28"/>
  <c r="N19" i="35"/>
  <c r="N22" i="36"/>
  <c r="N19" i="34"/>
  <c r="N24" i="29"/>
  <c r="G9" i="38"/>
  <c r="H9" i="38" s="1"/>
  <c r="N28" i="29"/>
  <c r="G18" i="29"/>
  <c r="H18" i="29" s="1"/>
  <c r="N6" i="28"/>
  <c r="K43" i="30"/>
  <c r="N9" i="34"/>
  <c r="N15" i="30"/>
  <c r="N19" i="33"/>
  <c r="N31" i="38"/>
  <c r="N24" i="30"/>
  <c r="K43" i="29"/>
  <c r="G18" i="37"/>
  <c r="N18" i="37" s="1"/>
  <c r="G15" i="37"/>
  <c r="N15" i="37" s="1"/>
  <c r="G18" i="36"/>
  <c r="N18" i="36" s="1"/>
  <c r="H40" i="29"/>
  <c r="N40" i="29"/>
  <c r="H40" i="27"/>
  <c r="N40" i="27"/>
  <c r="H28" i="25"/>
  <c r="N28" i="25"/>
  <c r="H31" i="25"/>
  <c r="N31" i="25"/>
  <c r="H28" i="30"/>
  <c r="N28" i="30"/>
  <c r="G15" i="42"/>
  <c r="N15" i="42" s="1"/>
  <c r="N19" i="42"/>
  <c r="G18" i="28"/>
  <c r="N18" i="28" s="1"/>
  <c r="G21" i="30"/>
  <c r="N21" i="30" s="1"/>
  <c r="G6" i="38"/>
  <c r="G46" i="38" s="1"/>
  <c r="G9" i="41"/>
  <c r="H9" i="41" s="1"/>
  <c r="G6" i="29"/>
  <c r="G24" i="28"/>
  <c r="N24" i="28" s="1"/>
  <c r="G15" i="38"/>
  <c r="N15" i="38" s="1"/>
  <c r="G15" i="35"/>
  <c r="H15" i="35" s="1"/>
  <c r="N28" i="27"/>
  <c r="N18" i="30"/>
  <c r="G9" i="35"/>
  <c r="N9" i="35" s="1"/>
  <c r="G24" i="38"/>
  <c r="N24" i="38" s="1"/>
  <c r="G15" i="33"/>
  <c r="N15" i="33" s="1"/>
  <c r="G21" i="29"/>
  <c r="N21" i="29" s="1"/>
  <c r="G18" i="38"/>
  <c r="N18" i="38" s="1"/>
  <c r="G9" i="42"/>
  <c r="N9" i="42" s="1"/>
  <c r="G9" i="29"/>
  <c r="N9" i="29" s="1"/>
  <c r="G6" i="37"/>
  <c r="G6" i="36"/>
  <c r="G9" i="37"/>
  <c r="N9" i="37" s="1"/>
  <c r="N22" i="37"/>
  <c r="G15" i="36"/>
  <c r="N15" i="36" s="1"/>
  <c r="G15" i="32"/>
  <c r="H15" i="32" s="1"/>
  <c r="G9" i="32"/>
  <c r="N9" i="32" s="1"/>
  <c r="G12" i="32"/>
  <c r="N12" i="32" s="1"/>
  <c r="N18" i="31"/>
  <c r="H18" i="31"/>
  <c r="N22" i="31"/>
  <c r="G12" i="31"/>
  <c r="N12" i="31" s="1"/>
  <c r="G6" i="31"/>
  <c r="G6" i="33"/>
  <c r="N6" i="33" s="1"/>
  <c r="N31" i="41"/>
  <c r="G15" i="41"/>
  <c r="N15" i="41" s="1"/>
  <c r="N19" i="41"/>
  <c r="G6" i="41"/>
  <c r="G6" i="42"/>
  <c r="N6" i="42" s="1"/>
  <c r="G12" i="42"/>
  <c r="N12" i="42" s="1"/>
  <c r="N15" i="21"/>
  <c r="K34" i="32"/>
  <c r="G6" i="32"/>
  <c r="N6" i="32" s="1"/>
  <c r="G15" i="31"/>
  <c r="N15" i="31" s="1"/>
  <c r="N34" i="31"/>
  <c r="G27" i="38"/>
  <c r="N27" i="38" s="1"/>
  <c r="N9" i="38"/>
  <c r="G12" i="38"/>
  <c r="N12" i="38" s="1"/>
  <c r="G21" i="38"/>
  <c r="N21" i="38" s="1"/>
  <c r="K46" i="38"/>
  <c r="G12" i="37"/>
  <c r="N12" i="37" s="1"/>
  <c r="K37" i="37"/>
  <c r="G9" i="36"/>
  <c r="N9" i="36" s="1"/>
  <c r="K37" i="36"/>
  <c r="G12" i="36"/>
  <c r="N12" i="36" s="1"/>
  <c r="K34" i="42"/>
  <c r="G21" i="28"/>
  <c r="N21" i="28" s="1"/>
  <c r="N9" i="30"/>
  <c r="G15" i="29"/>
  <c r="N15" i="29" s="1"/>
  <c r="G15" i="28"/>
  <c r="N15" i="28" s="1"/>
  <c r="G12" i="28"/>
  <c r="N12" i="28" s="1"/>
  <c r="G12" i="29"/>
  <c r="N12" i="29" s="1"/>
  <c r="K37" i="31"/>
  <c r="H25" i="42"/>
  <c r="H19" i="42"/>
  <c r="H28" i="42"/>
  <c r="H22" i="42"/>
  <c r="H31" i="42"/>
  <c r="H22" i="33"/>
  <c r="K34" i="33"/>
  <c r="G6" i="34"/>
  <c r="N6" i="34" s="1"/>
  <c r="G12" i="34"/>
  <c r="N12" i="34" s="1"/>
  <c r="K34" i="34"/>
  <c r="K34" i="41"/>
  <c r="G12" i="35"/>
  <c r="N12" i="35" s="1"/>
  <c r="G6" i="35"/>
  <c r="N6" i="35" s="1"/>
  <c r="K34" i="35"/>
  <c r="G9" i="31"/>
  <c r="N9" i="31" s="1"/>
  <c r="G9" i="28"/>
  <c r="H9" i="28" s="1"/>
  <c r="H19" i="41"/>
  <c r="H28" i="41"/>
  <c r="H22" i="41"/>
  <c r="H25" i="41"/>
  <c r="H31" i="41"/>
  <c r="H37" i="38"/>
  <c r="H31" i="38"/>
  <c r="H40" i="38"/>
  <c r="H34" i="38"/>
  <c r="H43" i="38"/>
  <c r="H28" i="37"/>
  <c r="H22" i="37"/>
  <c r="H31" i="37"/>
  <c r="H25" i="37"/>
  <c r="H34" i="37"/>
  <c r="H28" i="36"/>
  <c r="H22" i="36"/>
  <c r="H31" i="36"/>
  <c r="H25" i="36"/>
  <c r="H34" i="36"/>
  <c r="H25" i="35"/>
  <c r="H19" i="35"/>
  <c r="H28" i="35"/>
  <c r="H22" i="35"/>
  <c r="H31" i="35"/>
  <c r="H19" i="34"/>
  <c r="H28" i="34"/>
  <c r="H25" i="34"/>
  <c r="H12" i="34"/>
  <c r="H22" i="34"/>
  <c r="H31" i="34"/>
  <c r="H9" i="34"/>
  <c r="H25" i="33"/>
  <c r="H19" i="33"/>
  <c r="H28" i="33"/>
  <c r="H31" i="33"/>
  <c r="H19" i="32"/>
  <c r="H25" i="32"/>
  <c r="H28" i="32"/>
  <c r="H31" i="32"/>
  <c r="H22" i="32"/>
  <c r="H22" i="31"/>
  <c r="H31" i="31"/>
  <c r="G37" i="31"/>
  <c r="B15" i="43" s="1"/>
  <c r="H25" i="31"/>
  <c r="H28" i="31"/>
  <c r="H37" i="30"/>
  <c r="H15" i="30"/>
  <c r="H12" i="30"/>
  <c r="G43" i="30"/>
  <c r="B10" i="43" s="1"/>
  <c r="H31" i="30"/>
  <c r="H24" i="30"/>
  <c r="H21" i="30"/>
  <c r="H34" i="30"/>
  <c r="H40" i="30"/>
  <c r="H37" i="29"/>
  <c r="H24" i="29"/>
  <c r="H28" i="29"/>
  <c r="H34" i="29"/>
  <c r="H31" i="29"/>
  <c r="K43" i="28"/>
  <c r="K43" i="27"/>
  <c r="H40" i="28"/>
  <c r="H37" i="28"/>
  <c r="H28" i="28"/>
  <c r="H31" i="28"/>
  <c r="H34" i="28"/>
  <c r="H31" i="27"/>
  <c r="H37" i="27"/>
  <c r="H34" i="27"/>
  <c r="H40" i="25"/>
  <c r="H34" i="25"/>
  <c r="H37" i="25"/>
  <c r="H24" i="28"/>
  <c r="H21" i="28"/>
  <c r="G43" i="28"/>
  <c r="B9" i="43" s="1"/>
  <c r="K34" i="21"/>
  <c r="E24" i="27"/>
  <c r="E21" i="27"/>
  <c r="E18" i="27"/>
  <c r="E15" i="27"/>
  <c r="E12" i="27"/>
  <c r="E9" i="27"/>
  <c r="E6" i="27"/>
  <c r="C15" i="25"/>
  <c r="N6" i="30" l="1"/>
  <c r="N43" i="30" s="1"/>
  <c r="C10" i="43" s="1"/>
  <c r="H9" i="35"/>
  <c r="H12" i="41"/>
  <c r="H15" i="34"/>
  <c r="N6" i="29"/>
  <c r="H6" i="29"/>
  <c r="N6" i="38"/>
  <c r="N46" i="38" s="1"/>
  <c r="C14" i="43" s="1"/>
  <c r="H6" i="38"/>
  <c r="H9" i="33"/>
  <c r="H12" i="33"/>
  <c r="G34" i="41"/>
  <c r="B5" i="43" s="1"/>
  <c r="G34" i="35"/>
  <c r="B4" i="43" s="1"/>
  <c r="G34" i="42"/>
  <c r="B3" i="43" s="1"/>
  <c r="N6" i="31"/>
  <c r="N37" i="31" s="1"/>
  <c r="C15" i="43" s="1"/>
  <c r="H6" i="31"/>
  <c r="N6" i="37"/>
  <c r="N37" i="37" s="1"/>
  <c r="C13" i="43" s="1"/>
  <c r="H6" i="37"/>
  <c r="N6" i="41"/>
  <c r="H6" i="41"/>
  <c r="G34" i="33"/>
  <c r="B7" i="43" s="1"/>
  <c r="N6" i="36"/>
  <c r="N37" i="36" s="1"/>
  <c r="C12" i="43" s="1"/>
  <c r="H6" i="36"/>
  <c r="H12" i="31"/>
  <c r="H24" i="38"/>
  <c r="H21" i="29"/>
  <c r="H9" i="29"/>
  <c r="G43" i="29"/>
  <c r="H18" i="28"/>
  <c r="H15" i="33"/>
  <c r="H15" i="42"/>
  <c r="H6" i="33"/>
  <c r="H15" i="41"/>
  <c r="N9" i="41"/>
  <c r="N15" i="35"/>
  <c r="H18" i="37"/>
  <c r="N18" i="29"/>
  <c r="N43" i="29" s="1"/>
  <c r="H12" i="42"/>
  <c r="H9" i="42"/>
  <c r="H6" i="42"/>
  <c r="N15" i="32"/>
  <c r="N34" i="32" s="1"/>
  <c r="C16" i="43" s="1"/>
  <c r="H9" i="32"/>
  <c r="H27" i="38"/>
  <c r="H21" i="38"/>
  <c r="H18" i="38"/>
  <c r="H15" i="37"/>
  <c r="H12" i="38"/>
  <c r="B14" i="43"/>
  <c r="H9" i="37"/>
  <c r="H9" i="36"/>
  <c r="G37" i="37"/>
  <c r="B13" i="43" s="1"/>
  <c r="H12" i="37"/>
  <c r="H18" i="36"/>
  <c r="G34" i="34"/>
  <c r="B6" i="43" s="1"/>
  <c r="G37" i="36"/>
  <c r="B12" i="43" s="1"/>
  <c r="H6" i="34"/>
  <c r="H15" i="38"/>
  <c r="H15" i="36"/>
  <c r="H12" i="36"/>
  <c r="H12" i="32"/>
  <c r="H6" i="32"/>
  <c r="H9" i="31"/>
  <c r="H15" i="31"/>
  <c r="H6" i="35"/>
  <c r="H12" i="35"/>
  <c r="N34" i="42"/>
  <c r="H12" i="29"/>
  <c r="H12" i="28"/>
  <c r="H15" i="28"/>
  <c r="H15" i="29"/>
  <c r="N9" i="28"/>
  <c r="N34" i="35"/>
  <c r="C4" i="43" s="1"/>
  <c r="N34" i="34"/>
  <c r="C6" i="43" s="1"/>
  <c r="N34" i="33"/>
  <c r="C7" i="43" s="1"/>
  <c r="G24" i="27"/>
  <c r="N24" i="27" s="1"/>
  <c r="G9" i="27"/>
  <c r="N9" i="27" s="1"/>
  <c r="G18" i="27"/>
  <c r="N18" i="27" s="1"/>
  <c r="G6" i="27"/>
  <c r="H6" i="27" s="1"/>
  <c r="G15" i="27"/>
  <c r="N15" i="27" s="1"/>
  <c r="G12" i="27"/>
  <c r="N12" i="27" s="1"/>
  <c r="G21" i="27"/>
  <c r="N21" i="27" s="1"/>
  <c r="N34" i="41" l="1"/>
  <c r="C5" i="43" s="1"/>
  <c r="C3" i="43"/>
  <c r="N6" i="27"/>
  <c r="G43" i="27"/>
  <c r="B8" i="43" s="1"/>
  <c r="N43" i="28"/>
  <c r="C9" i="43" s="1"/>
  <c r="H24" i="27"/>
  <c r="H21" i="27"/>
  <c r="H18" i="27"/>
  <c r="H15" i="27"/>
  <c r="H12" i="27"/>
  <c r="H9" i="27"/>
  <c r="N43" i="27" l="1"/>
  <c r="C8" i="43" s="1"/>
  <c r="C24" i="25"/>
  <c r="C21" i="25"/>
  <c r="C18" i="25"/>
  <c r="C12" i="25" l="1"/>
  <c r="C9" i="25"/>
  <c r="E24" i="25"/>
  <c r="E21" i="25"/>
  <c r="E18" i="25"/>
  <c r="E15" i="25"/>
  <c r="C12" i="21"/>
  <c r="E12" i="21"/>
  <c r="E9" i="21"/>
  <c r="C9" i="21"/>
  <c r="E6" i="21"/>
  <c r="G6" i="25" l="1"/>
  <c r="G9" i="21"/>
  <c r="N9" i="21" s="1"/>
  <c r="G18" i="25"/>
  <c r="N18" i="25" s="1"/>
  <c r="G24" i="25"/>
  <c r="N24" i="25" s="1"/>
  <c r="G15" i="25"/>
  <c r="N15" i="25" s="1"/>
  <c r="G12" i="25"/>
  <c r="N12" i="25" s="1"/>
  <c r="G9" i="25"/>
  <c r="N9" i="25" s="1"/>
  <c r="G21" i="25"/>
  <c r="N21" i="25" s="1"/>
  <c r="C6" i="21"/>
  <c r="G6" i="21" s="1"/>
  <c r="N6" i="21" s="1"/>
  <c r="G12" i="21"/>
  <c r="N12" i="21" s="1"/>
  <c r="G22" i="21"/>
  <c r="N22" i="21" s="1"/>
  <c r="G25" i="21"/>
  <c r="N25" i="21" s="1"/>
  <c r="G28" i="21"/>
  <c r="N28" i="21" s="1"/>
  <c r="G31" i="21"/>
  <c r="N31" i="21" s="1"/>
  <c r="G19" i="21"/>
  <c r="N19" i="21" s="1"/>
  <c r="D11" i="23"/>
  <c r="D12" i="23"/>
  <c r="D13" i="23"/>
  <c r="D10" i="23"/>
  <c r="N6" i="25" l="1"/>
  <c r="N43" i="25" s="1"/>
  <c r="C11" i="43" s="1"/>
  <c r="H6" i="25"/>
  <c r="N34" i="21"/>
  <c r="C2" i="43" s="1"/>
  <c r="H31" i="21"/>
  <c r="H28" i="21"/>
  <c r="H25" i="21"/>
  <c r="H19" i="21"/>
  <c r="H22" i="21"/>
  <c r="H18" i="25"/>
  <c r="H12" i="25"/>
  <c r="H21" i="25"/>
  <c r="H24" i="25"/>
  <c r="H9" i="25"/>
  <c r="H15" i="25"/>
  <c r="G43" i="25"/>
  <c r="B11" i="43" s="1"/>
  <c r="H9" i="21"/>
  <c r="H6" i="21" l="1"/>
  <c r="H12" i="21"/>
  <c r="G34" i="21"/>
  <c r="B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tc={C6DC7C87-34B3-4F94-A74F-16C2B1B0D57F}</author>
    <author>tc={B98C7AB6-6736-4E91-99C0-98856957C310}</author>
  </authors>
  <commentList>
    <comment ref="M19" authorId="0" shapeId="0" xr:uid="{C6DC7C87-34B3-4F94-A74F-16C2B1B0D57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Need to add in numerical values for Y and Z</t>
        </r>
      </text>
    </comment>
    <comment ref="R19" authorId="1" shapeId="0" xr:uid="{B98C7AB6-6736-4E91-99C0-98856957C31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Need to add in numerical values for Y and 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FCB50B70-5D35-40A0-812A-8087F0222347}">
      <text>
        <r>
          <rPr>
            <sz val="9"/>
            <color indexed="81"/>
            <rFont val="Tahoma"/>
            <family val="2"/>
          </rPr>
          <t xml:space="preserve">The risk history/experience adjustment for this type of hazard is limited.
</t>
        </r>
      </text>
    </comment>
    <comment ref="D9" authorId="0" shapeId="0" xr:uid="{EDFDAC29-FF99-4DE9-ABDA-CAFD00EB6C5A}">
      <text>
        <r>
          <rPr>
            <sz val="9"/>
            <color indexed="81"/>
            <rFont val="Tahoma"/>
            <family val="2"/>
          </rPr>
          <t>The risk history/experience adjustment for this type of hazard is limited.</t>
        </r>
      </text>
    </comment>
    <comment ref="D12" authorId="0" shapeId="0" xr:uid="{F6AD9CD5-C8CA-4AC1-8F55-8FBF0805C119}">
      <text>
        <r>
          <rPr>
            <sz val="9"/>
            <color indexed="81"/>
            <rFont val="Tahoma"/>
            <family val="2"/>
          </rPr>
          <t>The risk history/experience adjustment for this type of hazard is limited.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Toby</author>
  </authors>
  <commentList>
    <comment ref="D9" authorId="0" shapeId="0" xr:uid="{9473E6BD-EBF3-48DE-ABA0-59F5006D9304}">
      <text>
        <r>
          <rPr>
            <sz val="9"/>
            <color indexed="81"/>
            <rFont val="Tahoma"/>
            <family val="2"/>
          </rPr>
          <t>The risk history/experience adjustment for this type of hazard is limited.</t>
        </r>
      </text>
    </comment>
    <comment ref="D12" authorId="0" shapeId="0" xr:uid="{ED791B09-080F-4095-9D3C-A0B6F5D1D2F7}">
      <text>
        <r>
          <rPr>
            <sz val="9"/>
            <color indexed="81"/>
            <rFont val="Tahoma"/>
            <family val="2"/>
          </rPr>
          <t>The risk history/experience adjustment for this type of hazard is limited.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AD6BDC42-7349-4DCF-9EC8-96EAA65E51AA}">
      <text>
        <r>
          <rPr>
            <sz val="9"/>
            <color indexed="81"/>
            <rFont val="Tahoma"/>
            <family val="2"/>
          </rPr>
          <t xml:space="preserve">The risk history/experience adjustment for this type of hazard is limited.
</t>
        </r>
      </text>
    </comment>
    <comment ref="D9" authorId="0" shapeId="0" xr:uid="{424B35A3-67CE-4B0A-A4C4-644685DB1C96}">
      <text>
        <r>
          <rPr>
            <sz val="9"/>
            <color indexed="81"/>
            <rFont val="Tahoma"/>
            <family val="2"/>
          </rPr>
          <t>The risk history/experience adjustment for this type of hazard is limited.</t>
        </r>
      </text>
    </comment>
    <comment ref="D12" authorId="0" shapeId="0" xr:uid="{5A9DAF4D-69F0-4EA6-BAA0-A99A4BEB99DA}">
      <text>
        <r>
          <rPr>
            <sz val="9"/>
            <color indexed="81"/>
            <rFont val="Tahoma"/>
            <family val="2"/>
          </rPr>
          <t>The risk history/experience adjustment for this type of hazard is limited.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D3B57DD5-C42D-41B9-874E-F72ADF4DF182}">
      <text>
        <r>
          <rPr>
            <sz val="9"/>
            <color indexed="81"/>
            <rFont val="Tahoma"/>
            <family val="2"/>
          </rPr>
          <t xml:space="preserve">The risk history/experience adjustment for this type of hazard is limited.
</t>
        </r>
      </text>
    </comment>
    <comment ref="D9" authorId="0" shapeId="0" xr:uid="{60EA1883-C54C-4B42-B602-9D1C4D9528C2}">
      <text>
        <r>
          <rPr>
            <sz val="9"/>
            <color indexed="81"/>
            <rFont val="Tahoma"/>
            <family val="2"/>
          </rPr>
          <t>The risk history/experience adjustment for this type of hazard is limited.</t>
        </r>
      </text>
    </comment>
    <comment ref="D12" authorId="0" shapeId="0" xr:uid="{BD598083-A978-4A80-A6A0-242A3F1483DD}">
      <text>
        <r>
          <rPr>
            <sz val="9"/>
            <color indexed="81"/>
            <rFont val="Tahoma"/>
            <family val="2"/>
          </rPr>
          <t>The risk history/experience adjustment for this type of hazard is limited.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458C8D66-868F-4BD0-B8E9-63CD5E11428F}">
      <text>
        <r>
          <rPr>
            <sz val="9"/>
            <color indexed="81"/>
            <rFont val="Tahoma"/>
            <family val="2"/>
          </rPr>
          <t xml:space="preserve">The risk history/experience adjustment for this type of hazard is limited.
</t>
        </r>
      </text>
    </comment>
    <comment ref="D9" authorId="0" shapeId="0" xr:uid="{B491F48C-B38D-4F2B-8EA1-159A16DB1997}">
      <text>
        <r>
          <rPr>
            <sz val="9"/>
            <color indexed="81"/>
            <rFont val="Tahoma"/>
            <family val="2"/>
          </rPr>
          <t>The risk history/experience adjustment for this type of hazard is limited.</t>
        </r>
      </text>
    </comment>
    <comment ref="D12" authorId="0" shapeId="0" xr:uid="{0F3FCED6-5712-4D0B-8307-1C4DC97D0F42}">
      <text>
        <r>
          <rPr>
            <sz val="9"/>
            <color indexed="81"/>
            <rFont val="Tahoma"/>
            <family val="2"/>
          </rPr>
          <t>The risk history/experience adjustment for this type of hazard is limited.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9FAFFDE3-28D0-44C7-BBD4-007780D56972}">
      <text>
        <r>
          <rPr>
            <sz val="9"/>
            <color indexed="81"/>
            <rFont val="Tahoma"/>
            <family val="2"/>
          </rPr>
          <t xml:space="preserve">The risk history/experience adjustment for this type of hazard is limited.
</t>
        </r>
      </text>
    </comment>
    <comment ref="D9" authorId="0" shapeId="0" xr:uid="{CBAA4218-D12F-4499-96BF-993F79A138EB}">
      <text>
        <r>
          <rPr>
            <sz val="9"/>
            <color indexed="81"/>
            <rFont val="Tahoma"/>
            <family val="2"/>
          </rPr>
          <t>The risk history/experience adjustment for this type of hazard is limited.</t>
        </r>
      </text>
    </comment>
    <comment ref="D12" authorId="0" shapeId="0" xr:uid="{AF61AF51-F292-454F-93CA-1B69AF81FBEF}">
      <text>
        <r>
          <rPr>
            <sz val="9"/>
            <color indexed="81"/>
            <rFont val="Tahoma"/>
            <family val="2"/>
          </rPr>
          <t>The risk history/experience adjustment for this type of hazard is limited.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8F6AB932-31EC-4376-BF08-C5A8AFCD3A86}">
      <text>
        <r>
          <rPr>
            <sz val="9"/>
            <color indexed="81"/>
            <rFont val="Tahoma"/>
            <family val="2"/>
          </rPr>
          <t>The risk history/experience adjustment for this type of hazard is limited.</t>
        </r>
      </text>
    </comment>
    <comment ref="D9" authorId="0" shapeId="0" xr:uid="{80DCDCD6-7D11-44EB-92B0-6D3A4A925202}">
      <text>
        <r>
          <rPr>
            <sz val="9"/>
            <color indexed="81"/>
            <rFont val="Tahoma"/>
            <family val="2"/>
          </rPr>
          <t>The risk history/experience adjustment for this type of hazard is limited.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64B140D7-588D-4054-A62A-88EAD73D7D20}">
      <text>
        <r>
          <rPr>
            <sz val="9"/>
            <color indexed="81"/>
            <rFont val="Tahoma"/>
            <family val="2"/>
          </rPr>
          <t>The risk history/experience adjustment for this type of hazard is limited.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A281B33B-F15B-44D7-817E-AE1774E249E8}">
      <text>
        <r>
          <rPr>
            <sz val="9"/>
            <color indexed="81"/>
            <rFont val="Tahoma"/>
            <family val="2"/>
          </rPr>
          <t>The risk history/experience adjustment for this type of hazard is limited.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87875A52-4BE7-4659-9A8B-D122E9C8517F}">
      <text>
        <r>
          <rPr>
            <sz val="9"/>
            <color indexed="81"/>
            <rFont val="Tahoma"/>
            <family val="2"/>
          </rPr>
          <t>The risk history/experience adjustment for this type of hazard is limited.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3F9D8FB7-0ECD-4FEC-81CF-626932EB629B}">
      <text>
        <r>
          <rPr>
            <sz val="9"/>
            <color indexed="81"/>
            <rFont val="Tahoma"/>
            <family val="2"/>
          </rPr>
          <t xml:space="preserve">The risk history/experience adjustment for this type of hazard is limited.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EC0AED13-BD31-441E-8088-52E5BC304B10}">
      <text>
        <r>
          <rPr>
            <sz val="9"/>
            <color indexed="81"/>
            <rFont val="Tahoma"/>
            <family val="2"/>
          </rPr>
          <t>The risk history/experience adjustment for this type of hazard is limited.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6A7E1ABA-AFEB-456D-B5A5-2EB7F00878CC}">
      <text>
        <r>
          <rPr>
            <sz val="9"/>
            <color indexed="81"/>
            <rFont val="Tahoma"/>
            <family val="2"/>
          </rPr>
          <t xml:space="preserve">The risk history/experience adjustment for this type of hazard is limited.
</t>
        </r>
      </text>
    </comment>
    <comment ref="D9" authorId="0" shapeId="0" xr:uid="{A6D73906-38F1-4BE2-AC23-CE8DD772CA21}">
      <text>
        <r>
          <rPr>
            <sz val="9"/>
            <color indexed="81"/>
            <rFont val="Tahoma"/>
            <family val="2"/>
          </rPr>
          <t>The risk history/experience adjustment for this type of hazard is limited.</t>
        </r>
      </text>
    </comment>
    <comment ref="D12" authorId="0" shapeId="0" xr:uid="{8ECD671D-B1AA-4FBC-8DD2-054DDB762049}">
      <text>
        <r>
          <rPr>
            <sz val="9"/>
            <color indexed="81"/>
            <rFont val="Tahoma"/>
            <family val="2"/>
          </rPr>
          <t>The risk history/experience adjustment for this type of hazard is limited.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0D2791F2-4C0F-4596-96AD-84DC0FD444BC}">
      <text>
        <r>
          <rPr>
            <sz val="9"/>
            <color indexed="81"/>
            <rFont val="Tahoma"/>
            <family val="2"/>
          </rPr>
          <t xml:space="preserve">The risk history/experience adjustment for this type of hazard is limited.
</t>
        </r>
      </text>
    </comment>
    <comment ref="D9" authorId="0" shapeId="0" xr:uid="{E1FFB8E5-8402-4D1C-8E01-E1CBCE1FF4B6}">
      <text>
        <r>
          <rPr>
            <sz val="9"/>
            <color indexed="81"/>
            <rFont val="Tahoma"/>
            <family val="2"/>
          </rPr>
          <t>The risk history/experience adjustment for this type of hazard is limited.</t>
        </r>
      </text>
    </comment>
    <comment ref="D12" authorId="0" shapeId="0" xr:uid="{E5C3645A-35FD-44DB-B324-451E141EE9CC}">
      <text>
        <r>
          <rPr>
            <sz val="9"/>
            <color indexed="81"/>
            <rFont val="Tahoma"/>
            <family val="2"/>
          </rPr>
          <t>The risk history/experience adjustment for this type of hazard is limited.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Amarachi</author>
  </authors>
  <commentList>
    <comment ref="D6" authorId="0" shapeId="0" xr:uid="{4BA7C95C-9D24-404F-BD78-48F02D714782}">
      <text>
        <r>
          <rPr>
            <sz val="9"/>
            <color indexed="81"/>
            <rFont val="Tahoma"/>
            <family val="2"/>
          </rPr>
          <t xml:space="preserve">The risk history/experience adjustment for this type of hazard is limited.
</t>
        </r>
      </text>
    </comment>
    <comment ref="D9" authorId="0" shapeId="0" xr:uid="{E2006E77-3394-4B30-A7F1-7505D57E0FA3}">
      <text>
        <r>
          <rPr>
            <sz val="9"/>
            <color indexed="81"/>
            <rFont val="Tahoma"/>
            <family val="2"/>
          </rPr>
          <t>The risk history/experience adjustment for this type of hazard is limited.</t>
        </r>
      </text>
    </comment>
    <comment ref="D12" authorId="0" shapeId="0" xr:uid="{5CA8BD11-5762-45A9-B369-8DCE4006038B}">
      <text>
        <r>
          <rPr>
            <sz val="9"/>
            <color indexed="81"/>
            <rFont val="Tahoma"/>
            <family val="2"/>
          </rPr>
          <t>The risk history/experience adjustment for this type of hazard is limited.</t>
        </r>
      </text>
    </comment>
  </commentList>
</comments>
</file>

<file path=xl/sharedStrings.xml><?xml version="1.0" encoding="utf-8"?>
<sst xmlns="http://schemas.openxmlformats.org/spreadsheetml/2006/main" count="2659" uniqueCount="573">
  <si>
    <t>Mitigation Assessment Value</t>
  </si>
  <si>
    <t xml:space="preserve">Notes/Justification </t>
  </si>
  <si>
    <t>Medium</t>
  </si>
  <si>
    <t>Description</t>
  </si>
  <si>
    <t>N/A 0</t>
  </si>
  <si>
    <t>Mitigation</t>
  </si>
  <si>
    <t>There is no need for a mitigation</t>
  </si>
  <si>
    <t>No Mitigation 0</t>
  </si>
  <si>
    <t>There is no mitigation in place</t>
  </si>
  <si>
    <t>Mitigation Level</t>
  </si>
  <si>
    <t>Final Risk Evaluation</t>
  </si>
  <si>
    <t>Risk Result</t>
  </si>
  <si>
    <t>High</t>
  </si>
  <si>
    <t xml:space="preserve">High  </t>
  </si>
  <si>
    <t xml:space="preserve">Low </t>
  </si>
  <si>
    <t>Mitigation is moderately effective and would need to be used in conjunciton with other mitigations to fully address a known risk</t>
  </si>
  <si>
    <t>Mitigation is mimimally effective and would need to be used in conjunction with other mitigations to address a known risk</t>
  </si>
  <si>
    <t>Mitigation is known to significatnly reduce a known risk</t>
  </si>
  <si>
    <t>25% is only for example purposes.</t>
  </si>
  <si>
    <t>% reduction is only for example purposes but High mitigation draft put as 90%, not 100%, because it is unlikely that mitigations reduce 100% of risk potential but will reduce the risk significantly.</t>
  </si>
  <si>
    <t>Risk has been significantly reduced.</t>
  </si>
  <si>
    <t>There is no risk requiring mitigation.</t>
  </si>
  <si>
    <t>N/A</t>
  </si>
  <si>
    <t xml:space="preserve">High </t>
  </si>
  <si>
    <t xml:space="preserve">Medium </t>
  </si>
  <si>
    <t xml:space="preserve">75% reduction is only for example purposes. </t>
  </si>
  <si>
    <t xml:space="preserve">Evidence suggests high potential of contamination to the production location; history demonstrates a pattern of this risk impacting the farm; history demonstrates a pattern of this risk impacting adjcent areas; history demonstrates that this risk has impacted adjacent areas sporatically (or at least once)
High Risk of comtamination to the crop
</t>
  </si>
  <si>
    <t>Severity</t>
  </si>
  <si>
    <t>Med</t>
  </si>
  <si>
    <t>Low</t>
  </si>
  <si>
    <t>None</t>
  </si>
  <si>
    <t>Known to cause illness or injury</t>
  </si>
  <si>
    <t>Likelhood of causing illness or injury</t>
  </si>
  <si>
    <t xml:space="preserve"> Risk Considerations and Results</t>
  </si>
  <si>
    <t>Risk is still signifcantly present. Do not plant or harvest until mitigated.</t>
  </si>
  <si>
    <t xml:space="preserve">Risk still needs further reduction. Consider additional mitigation before planting or harvesting. </t>
  </si>
  <si>
    <t xml:space="preserve">No known occurrence on farm but logical evaluation identifies a risk; 
Moderate Risk of contamination to the crop
</t>
  </si>
  <si>
    <t>Likelihood</t>
  </si>
  <si>
    <t>Not probable or not applicable</t>
  </si>
  <si>
    <t xml:space="preserve">Low probablility of illness or injury </t>
  </si>
  <si>
    <t>1 - No mitigation is required</t>
  </si>
  <si>
    <t>3 - Mitigation is required</t>
  </si>
  <si>
    <t>5 - Mitigtion is required.                               If mitigation is not sufficient consider not planting lettuce and leafy greens</t>
  </si>
  <si>
    <t xml:space="preserve">Mitigation Factors </t>
  </si>
  <si>
    <t>Pre-Harvest Testing</t>
  </si>
  <si>
    <t xml:space="preserve">A few physical barriers present </t>
  </si>
  <si>
    <t>Minimal barriers present</t>
  </si>
  <si>
    <t>Irrigation Water Treatment</t>
  </si>
  <si>
    <t>Pre-harvest testing in place for all commodites and program follows all known best practices</t>
  </si>
  <si>
    <t>Other</t>
  </si>
  <si>
    <t>Risk</t>
  </si>
  <si>
    <t>Risk Factors</t>
  </si>
  <si>
    <t>Risk Level</t>
  </si>
  <si>
    <t>If distance is a risk level of 0 or 1 then this risk factor is not applicable</t>
  </si>
  <si>
    <t xml:space="preserve">Timing of Production </t>
  </si>
  <si>
    <t xml:space="preserve">Compost production occurs during harvest season </t>
  </si>
  <si>
    <t>Production occurs in the planting or preparation season when the edible crop has not emerged or is not present</t>
  </si>
  <si>
    <t>Production occurs during the offseason when no crops are present</t>
  </si>
  <si>
    <t>Timing of production is not a concern</t>
  </si>
  <si>
    <t xml:space="preserve">Volume of Production </t>
  </si>
  <si>
    <t xml:space="preserve">Large volume producer </t>
  </si>
  <si>
    <t>Moderate volume producer</t>
  </si>
  <si>
    <t>Small volume producer</t>
  </si>
  <si>
    <t xml:space="preserve">Volume is not a conern or is not applicable </t>
  </si>
  <si>
    <t>History</t>
  </si>
  <si>
    <t>Soil Amendment Production and Storage</t>
  </si>
  <si>
    <t>All</t>
  </si>
  <si>
    <t xml:space="preserve">Animal Operations /Soil Amendment Production and Storage </t>
  </si>
  <si>
    <t xml:space="preserve">Hazard </t>
  </si>
  <si>
    <t>Hazard</t>
  </si>
  <si>
    <t>Soil Amendment</t>
  </si>
  <si>
    <t>Likelihood of Occurrence</t>
  </si>
  <si>
    <t>Rating Description</t>
  </si>
  <si>
    <t xml:space="preserve">No known occurences on this, similar, or nearby farms and logical evaluation does not evaluate a risk
Low Risk of comtamination to the crop
</t>
  </si>
  <si>
    <t>This cannot happen, is not relevant, or is not applicable
There is no potential for risk or the risk is not applicable</t>
  </si>
  <si>
    <t>Numerical Score</t>
  </si>
  <si>
    <t>Risk Reduction</t>
  </si>
  <si>
    <t>Remaining Risk</t>
  </si>
  <si>
    <t>Notes</t>
  </si>
  <si>
    <t>Mitigations</t>
  </si>
  <si>
    <t>High Risk Present 
(5 or more)</t>
  </si>
  <si>
    <t>Moderate Risk Present
(3-4.9)</t>
  </si>
  <si>
    <t>Low Risk Present
(&lt;3)</t>
  </si>
  <si>
    <r>
      <rPr>
        <b/>
        <sz val="14"/>
        <color theme="0"/>
        <rFont val="Calibri"/>
        <family val="2"/>
        <scheme val="minor"/>
      </rPr>
      <t>STOP</t>
    </r>
    <r>
      <rPr>
        <sz val="14"/>
        <color theme="0"/>
        <rFont val="Calibri"/>
        <family val="2"/>
        <scheme val="minor"/>
      </rPr>
      <t xml:space="preserve">                            Do Not Plant</t>
    </r>
  </si>
  <si>
    <t>Likelihood x Severity</t>
  </si>
  <si>
    <t>Misc. High Risk</t>
  </si>
  <si>
    <t>Misc. Medium Risk</t>
  </si>
  <si>
    <t>Misc. Low Risk</t>
  </si>
  <si>
    <t>Subcategory</t>
  </si>
  <si>
    <t>Initial Risk Rating</t>
  </si>
  <si>
    <t>Risk History Rating</t>
  </si>
  <si>
    <t>Prior High Risk-
Experience or farm history indicates a high risk of this hazard impacting crops or the production area</t>
  </si>
  <si>
    <t xml:space="preserve">Prior Med. Risk-
Experience or farm history indicates that this risk has impacted the farm sporadically or at least once </t>
  </si>
  <si>
    <t>Prior Low/No Risk-
Experience or farm history does not document adverse events related to this risks on the farm or adjacent areas</t>
  </si>
  <si>
    <t>Other Risks</t>
  </si>
  <si>
    <t>Risk Description (enter)</t>
  </si>
  <si>
    <t>Current Metrics:</t>
  </si>
  <si>
    <t>Distance from very large CAFO 
(&gt;80,000 animals)</t>
  </si>
  <si>
    <t>Distance from moderate-sized CAFO 
(1,000-80,000 animals)</t>
  </si>
  <si>
    <t>Risk History Justification</t>
  </si>
  <si>
    <t>Next Steps</t>
  </si>
  <si>
    <t>Several windbreaks present</t>
  </si>
  <si>
    <t>Mitigation Value</t>
  </si>
  <si>
    <t>Risk Rating</t>
  </si>
  <si>
    <t xml:space="preserve">Distance from very large CAFO (&gt;80,000 animals) </t>
  </si>
  <si>
    <t>No very large CAFO is present</t>
  </si>
  <si>
    <t>More than 2 miles from field edge and no known risk exists</t>
  </si>
  <si>
    <t>More than 2 miles from field edge, but a potential risk exists</t>
  </si>
  <si>
    <t>More than 1 mile from field edge, but a potential risk exists</t>
  </si>
  <si>
    <t>More than 1 mile from field edge and no known risk exists</t>
  </si>
  <si>
    <t xml:space="preserve">Distance from moderate-sized CAFO
(1,000-80,000 animals) </t>
  </si>
  <si>
    <t>No moderate-sized CAFO is present</t>
  </si>
  <si>
    <t>Animal Operations</t>
  </si>
  <si>
    <t xml:space="preserve">Distance from AFO (&lt;1,000 animals) or Grazing Land </t>
  </si>
  <si>
    <t>More than 1200 ft. from field edge, but a potential risk exists</t>
  </si>
  <si>
    <t>More than 1200 ft. from field edge and no known risk exists</t>
  </si>
  <si>
    <t>No AFO or grazing land is present</t>
  </si>
  <si>
    <t>Distance from Domestic or Hobby Farm</t>
  </si>
  <si>
    <t>No domestic or hobby farm is present</t>
  </si>
  <si>
    <t>Risk History/Experience Adjustment</t>
  </si>
  <si>
    <t>No adjustment</t>
  </si>
  <si>
    <t>Risk/ Experience History Override - General</t>
  </si>
  <si>
    <t>Risk/ Experience History Override - Restricted</t>
  </si>
  <si>
    <t xml:space="preserve">No adjacent operation of concern, or operation is downhill from the crop, production areas, or water sources. </t>
  </si>
  <si>
    <t>Water Runoff
from adjacent operation of concern into production area(s)</t>
  </si>
  <si>
    <t xml:space="preserve">The approximate safe distance depends on risk and mitigation factors.  </t>
  </si>
  <si>
    <t>Non-Leafy Greens Crop</t>
  </si>
  <si>
    <t>Distance
of production field from adjacent non-leafy greens crop (e.g.: Cannabis/Hemp, Dates, Grapes, Nuts or other Tree Crops, Rotational or Cover Crops)</t>
  </si>
  <si>
    <t>Multiple non-leafy greens crops adjacent to my field</t>
  </si>
  <si>
    <t>Non-leafy greens crop within 30 ft. from the edge of my field</t>
  </si>
  <si>
    <t>Non-leafy greens crop between 30-400 ft. from the edge of my field</t>
  </si>
  <si>
    <t>Non-leafy greens crop between 400-1320 ft. (1/4 mile) from the edge of my field</t>
  </si>
  <si>
    <t>No non-leafy greens crops adjacent during production, or the non-leafy greens crop is more than 1320 ft. (1/4 mile) from the edge of my field</t>
  </si>
  <si>
    <t>Distance
from adjacent non-leafy greens crop (e.g.: Cannabis or Hemp, Dates, Grapes, Nuts or other Tree Crops, Rotational or Cover Crops)</t>
  </si>
  <si>
    <t>Adjacent operation is uphill from the crop, production areas, or water souces.</t>
  </si>
  <si>
    <t>Adjacent Crop Production Timeline
in relation to your crop production timeline</t>
  </si>
  <si>
    <t>Potential for cross-contamination from inputs (soil amendments, fertilizers, crop protection chemicals) used on non-leafy greens crops</t>
  </si>
  <si>
    <t xml:space="preserve">Foreign objects 
from adjacent crop production
(e.g.: nut pieces or shells, leaves or branches, seeds)  </t>
  </si>
  <si>
    <t>No potential for foreign object/material or, allergen contamination</t>
  </si>
  <si>
    <t>Crop attracts animal intrusion during leafy greens production</t>
  </si>
  <si>
    <t>Crop attracts animal intrusion, but not during leafy greens production</t>
  </si>
  <si>
    <t>Crop attracts little to no animal intrusion</t>
  </si>
  <si>
    <t>Animal/Bird Attractant Nature
of Adjacent Non-Leafy Green Crop</t>
  </si>
  <si>
    <t>Use of Grazing Animals
to consume non-leafy green crop or aid in production</t>
  </si>
  <si>
    <t>Grazing animals are used</t>
  </si>
  <si>
    <t>Grazing animals are not used</t>
  </si>
  <si>
    <t>Adjacent Harvesting Practices:
risk of contaminating leafy greens crop</t>
  </si>
  <si>
    <t>Adjacent harvesting practices present potential for contamination of my crop</t>
  </si>
  <si>
    <t>Adjacent harvesting practices present minimal potential for contamination of my crop</t>
  </si>
  <si>
    <t>Adjacent harvesting practices present no potential for contamination of my crop</t>
  </si>
  <si>
    <t>Potential for foreign object/material contamination</t>
  </si>
  <si>
    <t>Topography:
Adjacent operation of concern in relation to production area(s)</t>
  </si>
  <si>
    <t xml:space="preserve">Due to the lack of science at this time an interim guidance distance of 400ft from the edge of the crop can occur. This number is only a reference and subject to change as more science becomes available. The proximate safe distance depends on the risk/mitigation factors listed to the right. Evaluate risk and document consideration of these factors. Research is being proposed to study appropriate distance. </t>
  </si>
  <si>
    <t>Composting Operation</t>
  </si>
  <si>
    <t>Preventive Barriers- Wind</t>
  </si>
  <si>
    <t>Preventive Barriers- Water</t>
  </si>
  <si>
    <t>High impact vegetative strip or berm present</t>
  </si>
  <si>
    <t>Medium impact vegetative strip or berm present</t>
  </si>
  <si>
    <t>Low impact vegetative strip or berm present</t>
  </si>
  <si>
    <t>Non-risk-based pre-harvest pathogen testing program in place</t>
  </si>
  <si>
    <t>Risk based pre-harvest pathogen testing program in place</t>
  </si>
  <si>
    <t>All overhead irrigation water is treated</t>
  </si>
  <si>
    <t>Overhead irrigation water is treated within 21 days of scheduled harvest</t>
  </si>
  <si>
    <t>Overhead irrigation water is sampled and tested monthly</t>
  </si>
  <si>
    <t>Preventive Barriers/Buffers- Wind</t>
  </si>
  <si>
    <t>Some of the adjacent operation's production happens indoors</t>
  </si>
  <si>
    <t>100% of the adjacent operation's production happens indoors</t>
  </si>
  <si>
    <t xml:space="preserve">The adjacent operation stops production during inclement weather such as high winds. 
</t>
  </si>
  <si>
    <t>The adjacent operation covers raw ingredients and finished products between turnings</t>
  </si>
  <si>
    <t>The adjacent operation covers finished products</t>
  </si>
  <si>
    <t xml:space="preserve">The adjacent operation has some procedures in place to minimize the impact of its production on adjacent lands 
</t>
  </si>
  <si>
    <t xml:space="preserve">The adjacent operation has minimal procedures in place to minimize the impact of its production on adjacent lands 
</t>
  </si>
  <si>
    <t>Adjacent Operation's Management Practices</t>
  </si>
  <si>
    <t>Compost production process
(movement of materials, loading, transportation, etc.)</t>
  </si>
  <si>
    <t>Timing
 of compost production</t>
  </si>
  <si>
    <t>Volume
of compost produced</t>
  </si>
  <si>
    <t>Distance
of adjacent composting operation from field(s) or production area(s)</t>
  </si>
  <si>
    <t>Within 400 ft. of field edge</t>
  </si>
  <si>
    <t>Between 400 - 1200 ft. from field edge</t>
  </si>
  <si>
    <t>Between 1200 ft. - 1 mile from field edge</t>
  </si>
  <si>
    <t>More than 1 mile from field edge and known risk exists</t>
  </si>
  <si>
    <t>No composting operation is present</t>
  </si>
  <si>
    <r>
      <t xml:space="preserve">Compost production process </t>
    </r>
    <r>
      <rPr>
        <u/>
        <sz val="11"/>
        <color theme="1"/>
        <rFont val="Calibri"/>
        <family val="2"/>
        <scheme val="minor"/>
      </rPr>
      <t>might</t>
    </r>
    <r>
      <rPr>
        <sz val="11"/>
        <color theme="1"/>
        <rFont val="Calibri"/>
        <family val="2"/>
        <scheme val="minor"/>
      </rPr>
      <t xml:space="preserve"> lead to contamination of crop fields or production areas</t>
    </r>
  </si>
  <si>
    <r>
      <t xml:space="preserve">Compost production process </t>
    </r>
    <r>
      <rPr>
        <u/>
        <sz val="11"/>
        <color theme="1"/>
        <rFont val="Calibri"/>
        <family val="2"/>
        <scheme val="minor"/>
      </rPr>
      <t>is not likely to</t>
    </r>
    <r>
      <rPr>
        <sz val="11"/>
        <color theme="1"/>
        <rFont val="Calibri"/>
        <family val="2"/>
        <scheme val="minor"/>
      </rPr>
      <t xml:space="preserve"> lead to contamination of crop fields or production areas</t>
    </r>
  </si>
  <si>
    <r>
      <rPr>
        <u/>
        <sz val="11"/>
        <color theme="1"/>
        <rFont val="Calibri"/>
        <family val="2"/>
        <scheme val="minor"/>
      </rPr>
      <t>No risk</t>
    </r>
    <r>
      <rPr>
        <sz val="11"/>
        <color theme="1"/>
        <rFont val="Calibri"/>
        <family val="2"/>
        <scheme val="minor"/>
      </rPr>
      <t xml:space="preserve"> that the compost production process will lead to contamination, or there is no nearby composting operation.</t>
    </r>
  </si>
  <si>
    <t>Compost production occurs during leafy greens planting/preperation season when the edible portion of the crop has not emerged</t>
  </si>
  <si>
    <t>Compost production occurs during leafy greens harvest season</t>
  </si>
  <si>
    <t>Compost production occurs during the off season when no crops are present</t>
  </si>
  <si>
    <t>Timing of compost production is not a concern, or there is no nearby composting operation.</t>
  </si>
  <si>
    <t>There is no nearby composting operation</t>
  </si>
  <si>
    <t>Animal, Composting, and Soil Amendment Operations</t>
  </si>
  <si>
    <t>Uphill with significant slope: adjacent operation is uphill from the crop, production areas, or water sources. Slope is significant.</t>
  </si>
  <si>
    <t>Uphill with moderate slope: adjacent operation is uphill from the crop, production areas, or water sources. Slope is moderate.</t>
  </si>
  <si>
    <t>Uphill with minor slope: adjacent operation is uphill from the crop, production areas, or water sources. Slope is minor.</t>
  </si>
  <si>
    <t>Topography:
location of adjacent (composting) operation in relation to leafy greens production area(s)</t>
  </si>
  <si>
    <t>High potential for runoff into water source(s) or production area(s).</t>
  </si>
  <si>
    <t>Medium potential for runoff into water source(s) or production area(s).</t>
  </si>
  <si>
    <t>Low potential for runoff into water source(s) or production area(s).</t>
  </si>
  <si>
    <t>No potential for runoff into water source(s) or production area(s), or no nearby operations of concern.</t>
  </si>
  <si>
    <t>Water Runoff:
Opportunity for water run off through or from adjacent operation into leafy greens water source(s) or production area(s)</t>
  </si>
  <si>
    <t>Water Runoff
from adjacent (composting) operation into leafy greens production area(s)</t>
  </si>
  <si>
    <t>Adjacent operation is up-wind from leafy greens water source(s) or production area(s)</t>
  </si>
  <si>
    <t>Wind direction from adjacent operation varies</t>
  </si>
  <si>
    <t>Adjacent operation is downwind from leafy greens water source(s) or production area(s)</t>
  </si>
  <si>
    <t>Wind Direction:
direction of prevailing winds from adjacent operation of concern to leafy greens water source(s) or production area(s)</t>
  </si>
  <si>
    <t>Wind Direction:
direction of prevailing winds from adjacent (composting) operation to leafy greens water source(s) or production area(s)</t>
  </si>
  <si>
    <t>Wind Direction:
direction of prevailing winds from adjacent (animal) operation to leafy greens water source(s) or production area(s)</t>
  </si>
  <si>
    <r>
      <t xml:space="preserve">Potential for foreign object/material or </t>
    </r>
    <r>
      <rPr>
        <b/>
        <sz val="11"/>
        <color theme="1"/>
        <rFont val="Calibri"/>
        <family val="2"/>
        <scheme val="minor"/>
      </rPr>
      <t>allergen</t>
    </r>
    <r>
      <rPr>
        <sz val="11"/>
        <color theme="1"/>
        <rFont val="Calibri"/>
        <family val="2"/>
        <scheme val="minor"/>
      </rPr>
      <t xml:space="preserve"> contamination</t>
    </r>
  </si>
  <si>
    <t>Distance
of non-synthetic soild amendment pile from field(s) or production area(s)</t>
  </si>
  <si>
    <t>Timing
 of soil amendment use?</t>
  </si>
  <si>
    <t>Volume
of pile</t>
  </si>
  <si>
    <t>No Other Risk</t>
  </si>
  <si>
    <t>Mitigation Value (%)</t>
  </si>
  <si>
    <t>Misc. High Impact Mitigation</t>
  </si>
  <si>
    <t>Misc. Medium Impact Mitigation</t>
  </si>
  <si>
    <t>Misc. Low Impact Mitigation</t>
  </si>
  <si>
    <r>
      <t xml:space="preserve">Non-Synthetic Soil Amendment Pile Risk Ratings
</t>
    </r>
    <r>
      <rPr>
        <i/>
        <sz val="11"/>
        <color theme="1"/>
        <rFont val="Calibri"/>
        <family val="2"/>
        <scheme val="minor"/>
      </rPr>
      <t xml:space="preserve">(soil amendments </t>
    </r>
    <r>
      <rPr>
        <b/>
        <i/>
        <sz val="11"/>
        <color theme="1"/>
        <rFont val="Calibri"/>
        <family val="2"/>
        <scheme val="minor"/>
      </rPr>
      <t>NOT</t>
    </r>
    <r>
      <rPr>
        <i/>
        <sz val="11"/>
        <color theme="1"/>
        <rFont val="Calibri"/>
        <family val="2"/>
        <scheme val="minor"/>
      </rPr>
      <t xml:space="preserve"> containing manure or animal products) </t>
    </r>
  </si>
  <si>
    <t>Non-synthetic Soil Amendment Pile (WITH manure)</t>
  </si>
  <si>
    <t>Non-synthetic Soil Amendment Pile (NO manure)</t>
  </si>
  <si>
    <t>200 feet</t>
  </si>
  <si>
    <t>100-300 feet</t>
  </si>
  <si>
    <t>30-300 feet</t>
  </si>
  <si>
    <t>30 feet</t>
  </si>
  <si>
    <t>Distance from Grazing Land</t>
  </si>
  <si>
    <t>Distance from AFO (&lt; 1,000 animals)</t>
  </si>
  <si>
    <t>Topography:
location of adjacent (soil amendment) operation in relation to leafy greens production area(s)</t>
  </si>
  <si>
    <t>Water Runoff
from adjacent (soil amendment) operation into leafy greens production area(s)</t>
  </si>
  <si>
    <t>Wind Direction:
direction of prevailing winds from adjacent (soil amendment) operation to leafy greens water source(s) or production area(s)</t>
  </si>
  <si>
    <t>Distance
of adjacent Non-synthetic Soil Amendment Pile (containing manure or animal products) from field(s) or production area(s)</t>
  </si>
  <si>
    <t>Distance
of adjacent Non-synthetic Soil Amendment Pile (not containing manure or animal products) from field(s) or production area(s)</t>
  </si>
  <si>
    <t>No Non-synthetic Soil Amendment Pile (containing manure or animal products) is present</t>
  </si>
  <si>
    <t>No Non-synthetic Soil Amendment Pile (not containing manure or animal products) is present</t>
  </si>
  <si>
    <t>Non-synthetic Soil Amendment Pile (containing manure or animal products) production process
(movement of materials, loading, transportation, etc.)</t>
  </si>
  <si>
    <t>Non-synthetic Soil Amendment Pile (containing manure or animal products) production process will likely lead to contamination of crop fields or production areas</t>
  </si>
  <si>
    <t>Non-synthetic Soil Amendment Pile (not containing manure or animal products) production process
(movement of materials, loading, transportation, etc.)</t>
  </si>
  <si>
    <t>Non-synthetic Soil Amendment Pile (not containing manure or animal products) production process will likely lead to contamination of crop fields or production areas</t>
  </si>
  <si>
    <t>Non-synthetic Soil Amendment Pile (containing manure or animal products) production process might lead to contamination of crop fields or production areas</t>
  </si>
  <si>
    <t>Non-synthetic Soil Amendment Pile (not containing manure or animal products) production process might lead to contamination of crop fields or production areas</t>
  </si>
  <si>
    <t>Non-synthetic Soil Amendment Pile (containing manure or animal products) production process is not likely to lead to contamination of crop fields or production areas</t>
  </si>
  <si>
    <t>Timing
 of Non-synthetic Soil Amendment Pile (containing manure or animal products) production</t>
  </si>
  <si>
    <t>Non-synthetic Soil Amendment Pile (containing manure or animal products) production occurs during leafy greens harvest season</t>
  </si>
  <si>
    <t>Timing
 of Non-synthetic Soil Amendment Pile (not containing manure or animal products) production</t>
  </si>
  <si>
    <t>Non-synthetic Soil Amendment Pile (not containing manure or animal products) production occurs during leafy greens harvest season</t>
  </si>
  <si>
    <t>Non-synthetic Soil Amendment Pile (containing manure or animal products) production occurs during leafy greens planting/preperation season when the edible portion of the crop has not emerged</t>
  </si>
  <si>
    <t>Non-synthetic Soil Amendment Pile (not containing manure or animal products) production occurs during leafy greens planting/preperation season when the edible portion of the crop has not emerged</t>
  </si>
  <si>
    <t>Non-synthetic Soil Amendment Pile (containing manure or animal products) production occurs during the off season when no crops are present</t>
  </si>
  <si>
    <t>Non-synthetic Soil Amendment Pile (not containing manure or animal products) production occurs during the off season when no crops are present</t>
  </si>
  <si>
    <t>Timing of Non-synthetic Soil Amendment Pile (containing manure or animal products) production is not a concern, or there is no nearby composting operation.</t>
  </si>
  <si>
    <t>Timing of Non-synthetic Soil Amendment Pile (not containing manure or animal products) production is not a concern, or there is no nearby composting operation.</t>
  </si>
  <si>
    <t>Volume
of Non-synthetic Soil Amendment Pile (containing manure or animal products) produced</t>
  </si>
  <si>
    <t>Volume
of Non-synthetic Soil Amendment Pile (not containing manure or animal products) produced</t>
  </si>
  <si>
    <t>Large: Non-synthetic Soil Amendment Pile (not containing manure or animal products) produces more than Z cubic yards annually</t>
  </si>
  <si>
    <t>Moderate: Non-synthetic Soil Amendment Pile (not containing manure or animal products) produces between Y and Z cubic yards annually</t>
  </si>
  <si>
    <t>Small: Non-synthetic Soil Amendment Pile (not containing manure or animal products) produces less than Y cubic yards annually</t>
  </si>
  <si>
    <t>There is no nearby Non-synthetic Soil Amendment Pile (containing manure or animal products)</t>
  </si>
  <si>
    <t>There is no nearby Non-synthetic Soil Amendment Pile (not containing manure or animal products)</t>
  </si>
  <si>
    <t>Distance
of biosolids from field(s) or production area(s)</t>
  </si>
  <si>
    <t>Biosolids production process
(movement of materials, loading, transportation, etc.)</t>
  </si>
  <si>
    <t>Timing
 of Biosolids production?</t>
  </si>
  <si>
    <t>Volume
of biosolids produced</t>
  </si>
  <si>
    <t>Topography:
location of adjacent (biosolids) operation in relation to leafy greens production area(s)</t>
  </si>
  <si>
    <t>Water Runoff
from adjacent (biosolids) operation into leafy greens production area(s)</t>
  </si>
  <si>
    <t>Wind Direction:
direction of prevailing winds from adjacent (biosolids) operation to leafy greens water source(s) or production area(s)</t>
  </si>
  <si>
    <t>Distance
of adjacent biosolids from field(s) or production area(s)</t>
  </si>
  <si>
    <t>No biosolids is present</t>
  </si>
  <si>
    <t>biosolids production process
(movement of materials, loading, transportation, etc.)</t>
  </si>
  <si>
    <t>biosolids production process will likely lead to contamination of crop fields or production areas</t>
  </si>
  <si>
    <t>biosolids production process might lead to contamination of crop fields or production areas</t>
  </si>
  <si>
    <t>Timing
 of biosolids production</t>
  </si>
  <si>
    <t>biosolids production occurs during leafy greens harvest season</t>
  </si>
  <si>
    <t>biosolids production occurs during leafy greens planting/preperation season when the edible portion of the crop has not emerged</t>
  </si>
  <si>
    <t>biosolids production occurs during the off season when no crops are present</t>
  </si>
  <si>
    <t>Timing of biosolids production is not a concern, or there is no nearby composting operation.</t>
  </si>
  <si>
    <t>There is no nearby biosolids</t>
  </si>
  <si>
    <r>
      <t xml:space="preserve">Non-synthetic Soil Amendment Pile (not containing manure or animal products) production process </t>
    </r>
    <r>
      <rPr>
        <u/>
        <sz val="11"/>
        <color theme="1"/>
        <rFont val="Calibri"/>
        <family val="2"/>
        <scheme val="minor"/>
      </rPr>
      <t>is not likely to</t>
    </r>
    <r>
      <rPr>
        <sz val="11"/>
        <color theme="1"/>
        <rFont val="Calibri"/>
        <family val="2"/>
        <scheme val="minor"/>
      </rPr>
      <t xml:space="preserve"> lead to contamination of crop fields or production areas</t>
    </r>
  </si>
  <si>
    <r>
      <rPr>
        <u/>
        <sz val="11"/>
        <color theme="1"/>
        <rFont val="Calibri"/>
        <family val="2"/>
        <scheme val="minor"/>
      </rPr>
      <t>No risk</t>
    </r>
    <r>
      <rPr>
        <sz val="11"/>
        <color theme="1"/>
        <rFont val="Calibri"/>
        <family val="2"/>
        <scheme val="minor"/>
      </rPr>
      <t xml:space="preserve"> that the Non-synthetic Soil Amendment Pile (not containing manure or animal products) production process will lead to contamination, or there is no nearby composting operation.</t>
    </r>
  </si>
  <si>
    <r>
      <t xml:space="preserve">Biosolids production process </t>
    </r>
    <r>
      <rPr>
        <u/>
        <sz val="11"/>
        <color theme="1"/>
        <rFont val="Calibri"/>
        <family val="2"/>
        <scheme val="minor"/>
      </rPr>
      <t>is not likely to</t>
    </r>
    <r>
      <rPr>
        <sz val="11"/>
        <color theme="1"/>
        <rFont val="Calibri"/>
        <family val="2"/>
        <scheme val="minor"/>
      </rPr>
      <t xml:space="preserve"> lead to contamination of crop fields or production areas</t>
    </r>
  </si>
  <si>
    <r>
      <rPr>
        <u/>
        <sz val="11"/>
        <color theme="1"/>
        <rFont val="Calibri"/>
        <family val="2"/>
        <scheme val="minor"/>
      </rPr>
      <t>No risk</t>
    </r>
    <r>
      <rPr>
        <sz val="11"/>
        <color theme="1"/>
        <rFont val="Calibri"/>
        <family val="2"/>
        <scheme val="minor"/>
      </rPr>
      <t xml:space="preserve"> that the biosolids production process will lead to contamination, or there is no nearby composting operation.</t>
    </r>
  </si>
  <si>
    <t>AFO with composting</t>
  </si>
  <si>
    <t>AFO without composting</t>
  </si>
  <si>
    <t>CAFO &lt;80k</t>
  </si>
  <si>
    <t>CAFO &gt;80k</t>
  </si>
  <si>
    <t>Grazing Lands</t>
  </si>
  <si>
    <t>Composting Operations</t>
  </si>
  <si>
    <t>Non-Synthetic SA Pile-Animal</t>
  </si>
  <si>
    <t>Biosolids</t>
  </si>
  <si>
    <t>Non-Leafy Green Crop</t>
  </si>
  <si>
    <t>Well Head - Manure Distance</t>
  </si>
  <si>
    <t>Surface Water - Manure Distance</t>
  </si>
  <si>
    <t>Water Storage - Conveyance</t>
  </si>
  <si>
    <t>Urban Settings</t>
  </si>
  <si>
    <t>Habitat-Riparian Area</t>
  </si>
  <si>
    <t>Domestic Animals &amp; Hobby Farms</t>
  </si>
  <si>
    <t>Category</t>
  </si>
  <si>
    <t>Mitigation Still Needed?</t>
  </si>
  <si>
    <t>Topography</t>
  </si>
  <si>
    <t>Opportunity for water runoff through or from untreated manure or composting operations</t>
  </si>
  <si>
    <t>Comments</t>
  </si>
  <si>
    <t>Flooding</t>
  </si>
  <si>
    <t>Animal Intrusion</t>
  </si>
  <si>
    <t>Distance</t>
  </si>
  <si>
    <t>Leach field status (active vs. inactive)</t>
  </si>
  <si>
    <t>Opportunity for water run off through or from the septic leach field</t>
  </si>
  <si>
    <t>Opportunity for Soil Leaching due to types of soils</t>
  </si>
  <si>
    <t>Habitat/riparian areas</t>
  </si>
  <si>
    <t>Crop Production Timeline in relation to natural habitat and/or riparian areas</t>
  </si>
  <si>
    <t>Harvest Assessment and Practices</t>
  </si>
  <si>
    <t>Distance from Operation</t>
  </si>
  <si>
    <t>Opportunity for contamination during a weather or unusual environmental event</t>
  </si>
  <si>
    <t>Trash, Debris, Excessive Vegetation</t>
  </si>
  <si>
    <t>Integrity of Water Storage, Conveyance, and Distribution System</t>
  </si>
  <si>
    <t>Monitoring of Storage and System</t>
  </si>
  <si>
    <t>Distance from Manure</t>
  </si>
  <si>
    <t>Within 200 feet of the edge of the crop</t>
  </si>
  <si>
    <t>Greater than 1/4 mile, but within 1/2 mile</t>
  </si>
  <si>
    <t>Greater than 1/2 mile (risk is not zero, consider other potential impacts)</t>
  </si>
  <si>
    <t>Distance is &gt; 1 mile and no risk is present</t>
  </si>
  <si>
    <t>Well Head Distance from Untreated Manure</t>
  </si>
  <si>
    <t>Surface Water Distance from Untreated Manure</t>
  </si>
  <si>
    <t>Opportunity for water run off manure</t>
  </si>
  <si>
    <t>Water Runoff:
Opportunity for water run off through or from untreated manure or composting operations</t>
  </si>
  <si>
    <t>High potential for run off that will lead to contamination</t>
  </si>
  <si>
    <t>Low potential for run off that will not likely lead to contamination</t>
  </si>
  <si>
    <t>No potential for run off</t>
  </si>
  <si>
    <t>A history or high potential for flooding exists</t>
  </si>
  <si>
    <t>No history or medium potential for flooding exists</t>
  </si>
  <si>
    <t>No history or low potential for flooding exists</t>
  </si>
  <si>
    <t>The risk of flooding is N/A</t>
  </si>
  <si>
    <t>Manure</t>
  </si>
  <si>
    <t>High potential due to type of soil (sand) and proximity</t>
  </si>
  <si>
    <t>Medium potential due to type of soil and proximity</t>
  </si>
  <si>
    <t>Low potential due to type of soil and proximity</t>
  </si>
  <si>
    <t>Risk for soil leaching is not present. N/A</t>
  </si>
  <si>
    <t>Medium potential for run off that will likely lead to contamination</t>
  </si>
  <si>
    <t>Within 30-300 feet of the edge of the crop</t>
  </si>
  <si>
    <t>Greater than ¼ mile, but within ½ mile</t>
  </si>
  <si>
    <t>Greater than ½ mile (risk is not zero, consider other potential impacts)</t>
  </si>
  <si>
    <t>Water Conveyance</t>
  </si>
  <si>
    <t>Uphill from crop and water source, significant slope</t>
  </si>
  <si>
    <t xml:space="preserve">Uphill from crop and water source, moderate slope </t>
  </si>
  <si>
    <t xml:space="preserve">Similar elevation from crop and water source </t>
  </si>
  <si>
    <t xml:space="preserve">Operation is downhill or topography is not applicable </t>
  </si>
  <si>
    <t xml:space="preserve">High potential for run off that will lead to contamination </t>
  </si>
  <si>
    <t xml:space="preserve">Low potential for run off that will not likely lead to contamination </t>
  </si>
  <si>
    <t xml:space="preserve">Farm experience indicates a history or pattern of animal intrusion in the water storage and conveyance system for the farm        </t>
  </si>
  <si>
    <t xml:space="preserve">Adjacent land demonstrates a possible and probable risk of animal intrusion     </t>
  </si>
  <si>
    <t xml:space="preserve">Occasional history, pattern, or adjacent land concerns for potential animal intrusion </t>
  </si>
  <si>
    <t xml:space="preserve">No farm experience, no adjacent land concerns for animal intrusion    </t>
  </si>
  <si>
    <t xml:space="preserve">Regular Inspections indicate frequent presence </t>
  </si>
  <si>
    <t xml:space="preserve">Regular Inspections indicate infrequent presence </t>
  </si>
  <si>
    <r>
      <t>Integrity of Water Storage, Conveyance, and Distribution System</t>
    </r>
    <r>
      <rPr>
        <b/>
        <sz val="11"/>
        <color rgb="FF000000"/>
        <rFont val="Calibri"/>
        <family val="2"/>
        <scheme val="minor"/>
      </rPr>
      <t xml:space="preserve">   </t>
    </r>
    <r>
      <rPr>
        <sz val="11"/>
        <color rgb="FF000000"/>
        <rFont val="Calibri"/>
        <family val="2"/>
        <scheme val="minor"/>
      </rPr>
      <t xml:space="preserve"> </t>
    </r>
  </si>
  <si>
    <t xml:space="preserve">The storage, conveyance, or distribution system needs major repairs to minimize food safety concerns </t>
  </si>
  <si>
    <t xml:space="preserve">The storage, conveyance, and/or distribution system needs repairs, but food safety concerns are not present </t>
  </si>
  <si>
    <t>The storage, conveyance and/or distribution system is in good condition</t>
  </si>
  <si>
    <t>The system is a closed system.</t>
  </si>
  <si>
    <t>Within 30 feet of the edge of the crop</t>
  </si>
  <si>
    <t xml:space="preserve">Between 30 and 400 feet </t>
  </si>
  <si>
    <t xml:space="preserve">Between 400 feet and 1320 feet (1/4 mile) </t>
  </si>
  <si>
    <t xml:space="preserve">Distance is &gt; 1/4 mile but some risk is still present </t>
  </si>
  <si>
    <t>Distance is &gt; 1/4 mile and no risk is present</t>
  </si>
  <si>
    <t>Leach Field Status</t>
  </si>
  <si>
    <t>The leach field location and status of operation is unknown.</t>
  </si>
  <si>
    <t>The leach field location is unknown, home is occupied.</t>
  </si>
  <si>
    <t>The leach field location and status of operation is known.</t>
  </si>
  <si>
    <t>The leach field location and status are not applicable.  N/A</t>
  </si>
  <si>
    <t xml:space="preserve">Medium potential for run off that will likely lead to contamination  
</t>
  </si>
  <si>
    <t xml:space="preserve">Low potential for run off that will not likely lead to contamination 
</t>
  </si>
  <si>
    <t xml:space="preserve">Habitat/riparian areas                                                                </t>
  </si>
  <si>
    <t>Habitat and/or riparian areas exist on multiple borders of the field with a medium-high potential risk of animal intrusion based on Figure 9 considerations.</t>
  </si>
  <si>
    <t>Habitat and/or riparian areas exist with low or negligible risk of animal intrusion based on Figure 9 considerations.</t>
  </si>
  <si>
    <t>If habitat and/or riparian areas do not exist, the risk is not zero for animal intrusion</t>
  </si>
  <si>
    <t xml:space="preserve">Habitat/riparian area                                                         </t>
  </si>
  <si>
    <t xml:space="preserve">The area is an attractant for animal intrusion during leafy greens production or such that seasonal activity of animal hazards and risks on adjacent land are high. </t>
  </si>
  <si>
    <t>The area is an attractant for animal intrusion during leafy greens production or such that seasonal activity of animal hazards and risks on adjacent land are moderate.</t>
  </si>
  <si>
    <t>The area is an attractant for animal intrusion during leafy greens production or such that seasonal activity of animal hazards and risks on adjacent land are low.</t>
  </si>
  <si>
    <t>The area has no, or little attraction for animal intrusion during leafy greens production or such that seasonal activity of animal hazards and risks on adjacent land are minimal. The risk is not zero.</t>
  </si>
  <si>
    <t xml:space="preserve">Are grazing animals present or is there a potential for grazing animals to be present at the time of planting?  If yes, see risk assessment evaluation regarding Animal Operations - Grazing Lands  </t>
  </si>
  <si>
    <t>Grazing Animals:</t>
  </si>
  <si>
    <t xml:space="preserve">Harvest Assessment and Practices   </t>
  </si>
  <si>
    <t xml:space="preserve">Does the preharvest assessment indicate that harvesting practices create a potential for contamination. </t>
  </si>
  <si>
    <t xml:space="preserve">Does the preharvest assessment indicate that harvesting practices create some risk of contamination that can be mitigated with buffers and proper storage of harvesting machines, equipment, tools, or packaging. </t>
  </si>
  <si>
    <t xml:space="preserve">The preharvest assessment indicates there is minimal potential for contamination during harvest. </t>
  </si>
  <si>
    <t>The risk from adjacent land use to harvest practices is 0 or not applicable.  N/A</t>
  </si>
  <si>
    <t>Non Leafy Green Crops</t>
  </si>
  <si>
    <t>Distance from adjacent operation</t>
  </si>
  <si>
    <t>Multiple physical barriers exist in such a way as to significantly prevent contamination</t>
  </si>
  <si>
    <t>Physical barriers exist in such a way as to moderately prevent contamination</t>
  </si>
  <si>
    <t>Physical barriers are used in such a way as to be minimally effective.</t>
  </si>
  <si>
    <t>No physical barriers are used.</t>
  </si>
  <si>
    <t>There are no non-leafy greens crops adjacent during productio</t>
  </si>
  <si>
    <t>Presence of physical barriers such as berms, diversion ditches, windbreaks, vegetative strips</t>
  </si>
  <si>
    <t>Few physical barriers present</t>
  </si>
  <si>
    <t>Physical barrier present but is minimal</t>
  </si>
  <si>
    <t>No physical barriers</t>
  </si>
  <si>
    <t>Operation is downhill or topography is not applicable.</t>
  </si>
  <si>
    <t>Crop Production Timeline</t>
  </si>
  <si>
    <t>The non-leafy green(s) crop(s) are within the grower’s control</t>
  </si>
  <si>
    <t>Reduce potential of cross contamination of leafy green-crops through scheduling of adjacent land or leafy green crop land</t>
  </si>
  <si>
    <t>The non-leafy green crop is produced in the planting/preparation season when the edible portion of the lettuce/leafy green crop is not present or has not emerged, or the non-leafy green crop is PSR crop.</t>
  </si>
  <si>
    <t>No measures are possible or taken to minimize the risk from the non-leafy green crop</t>
  </si>
  <si>
    <t>Timing of the non-leafy green crop is not a concern.</t>
  </si>
  <si>
    <t>Foreign Object</t>
  </si>
  <si>
    <t>Increased monitoring based on seasonality, timing, amount of adjacent production with corrective actions taken if indicated</t>
  </si>
  <si>
    <t>Corrective actions taken if foreign objects observed.</t>
  </si>
  <si>
    <t>This risk is N/A</t>
  </si>
  <si>
    <t>Animal/Bird Attractant Nature of the Non-Leafy Green Crop</t>
  </si>
  <si>
    <t>Multiple mitigation strategies are implemented (i.e. physical barriers or buffers, monitoring, deterrents, etc.)</t>
  </si>
  <si>
    <t>Conduct and document periodic monitoring of animal activity in the crop and nearby. Increased monitoring based on seasonality, timing of harvest.</t>
  </si>
  <si>
    <t>Evaluate the field per Metrics Table 6 when evidence of animal intrusion is detected in a block.</t>
  </si>
  <si>
    <t>Mitigation implemented when encountered.</t>
  </si>
  <si>
    <t>The crop is not known to attract animals/birds during lettuce/leafy green production</t>
  </si>
  <si>
    <t>Use of grazing animals to consume the non-leafy crop or aid in production practices</t>
  </si>
  <si>
    <t>A risk assessment is conducted if animals are present at any time during crop production. Regularly scheduled inspections are conducted and documented throughout the growing season and corrective actions are performed as needed</t>
  </si>
  <si>
    <t>Grazing animals are NOT used to consume the non-leafy green crop or aid in production practices</t>
  </si>
  <si>
    <t>Harvest Practices</t>
  </si>
  <si>
    <t>Reduce potential of cross contamination of leafy green-crops through scheduling of adjacent land or leafy green crop land.</t>
  </si>
  <si>
    <t>Harvesting is within the grower’s control and mitigation strategies are applied at the time of harvest</t>
  </si>
  <si>
    <t>Mitigations are minimally effective.</t>
  </si>
  <si>
    <t>There is no potential contamination from harvest practices</t>
  </si>
  <si>
    <t>This risk is not present or applicable</t>
  </si>
  <si>
    <t>This risk is present</t>
  </si>
  <si>
    <t>Describe the risk here</t>
  </si>
  <si>
    <t>Adjacent Operation Management Practices</t>
  </si>
  <si>
    <t>If distance from operation is a risk level of 0 then this risk factor is not applicable</t>
  </si>
  <si>
    <t>Natural and/or Preventative Barriers</t>
  </si>
  <si>
    <t xml:space="preserve">If the topography is a risk level of 0 then this risk factor is not applicable </t>
  </si>
  <si>
    <t>Opportunity for water run off through or from untreated manure or composting operations</t>
  </si>
  <si>
    <t>Soil Leaching</t>
  </si>
  <si>
    <t>There is a low potential due to type of soil and proximity</t>
  </si>
  <si>
    <t xml:space="preserve">Distance is &gt; 1 mile </t>
  </si>
  <si>
    <t xml:space="preserve">Risk for soil leaching is not present. </t>
  </si>
  <si>
    <t>Operation has procedures in place to stop production practices during inclement weather such as high winds.</t>
  </si>
  <si>
    <t>Operation has some procedures in place to minimize the impacts of their operations on adjacent lands</t>
  </si>
  <si>
    <t>Operation has minimal procedures to minimize the impacts of their operations on adjacent lands</t>
  </si>
  <si>
    <t>There are no mitigations in place to minimize the impact of operations on adjacent lands</t>
  </si>
  <si>
    <t>Presence of multiple windbreaks, vegetative strips</t>
  </si>
  <si>
    <t>The risk of flooding is a risk level of 0 then the risk factor is not applicable</t>
  </si>
  <si>
    <t>A history or high potential for flooding exists, frequent monitoring based on seasonality, weather concerns</t>
  </si>
  <si>
    <t>No history or medium potential for flooding exists, increased monitoring based on seasonality, weather concerns</t>
  </si>
  <si>
    <t>No history or low potential for flooding exists, routine monitoring based on seasonality, weather concerns</t>
  </si>
  <si>
    <t>Water Storage and Conveyance Systems</t>
  </si>
  <si>
    <t>Distance from Urban Setting</t>
  </si>
  <si>
    <t>Grower has procedures in place to monitor structures with leach fields and minimize potential impacts. (High)</t>
  </si>
  <si>
    <t>Grower has some procedures in place to monitor structures with leach fields and minimize potential impacts. (Medium)</t>
  </si>
  <si>
    <t xml:space="preserve">Distance from Urban Setting </t>
  </si>
  <si>
    <t>Grower has minimal procedures to monitor structures with leach fields and minimize potential impacts. (Low)</t>
  </si>
  <si>
    <t>There are no mitigations in place to minimize the potential impacts. (0)</t>
  </si>
  <si>
    <t>Distance is &gt; 1 mile and no risk is present N/A</t>
  </si>
  <si>
    <t>If distance from operation is a risk level of 0 then this risk factor is not applicable N/A</t>
  </si>
  <si>
    <t>The location and status of operation of the leach field is unknown.</t>
  </si>
  <si>
    <t>Runoff - Soil Leaching</t>
  </si>
  <si>
    <t xml:space="preserve">Presence of physical barriers such as berms, diversion ditches, windbreaks, vegetative strips </t>
  </si>
  <si>
    <t>Opportunity for Contamination Weather/Unusual Environmental Event</t>
  </si>
  <si>
    <t xml:space="preserve">Operation has procedures in place to prevent or minimize water run off during inclement weather. </t>
  </si>
  <si>
    <t>Operation has some procedures in place to minimize the impacts</t>
  </si>
  <si>
    <t>Operation has minimal procedures to minimize the impacts</t>
  </si>
  <si>
    <t xml:space="preserve">Animal Intrusion Mitigation Measures                   </t>
  </si>
  <si>
    <t xml:space="preserve">Are mitigation measures taken based on farm history/risk assessment such as fencing, exclusionary practices, regular inspections of the ranch and adjacent land, monitoring for seasonal presence, etc. that minimize the potential for animal intrusion </t>
  </si>
  <si>
    <t xml:space="preserve">Are mitigation measures taken when regular inspections of the ranch and adjacent land indicate animal intrusion is present </t>
  </si>
  <si>
    <t xml:space="preserve">Regular inspections for animal intrusion are conducted. </t>
  </si>
  <si>
    <t xml:space="preserve">No practices or mitigations are implemented to evaluate or control animal intrusion  </t>
  </si>
  <si>
    <t>Trash, Debris, Vegetation Mitigation Measures</t>
  </si>
  <si>
    <t xml:space="preserve">Are corrective actions taken when trash, debris, excessive vegetation is present (High) </t>
  </si>
  <si>
    <t>Are corrective actions not taken or passed onto water district when present (Low)</t>
  </si>
  <si>
    <t xml:space="preserve">Integrity of Storage and Distribution Mitigation Measures   </t>
  </si>
  <si>
    <t xml:space="preserve">Are corrective actions taken in a timely manner when repairs or maintenance is indicated (High)    </t>
  </si>
  <si>
    <t xml:space="preserve">Are corrective actions not taken or passed onto water district when present (Low)   </t>
  </si>
  <si>
    <t xml:space="preserve">Is there an SOP outlining a robust water sampling plan.  Does the SOP require additional monitoring for changes in water quality, seasonality or change in hazard (High)  </t>
  </si>
  <si>
    <t>The SOP meets metrics requirements for water sampling. (0)</t>
  </si>
  <si>
    <t>Habitat/Riparian Area</t>
  </si>
  <si>
    <t>Physical Barriers (i.e., Fencing, cattle-guards, ditches, sound-emitting devices, other barriers, depradation activities by the farm.)</t>
  </si>
  <si>
    <t xml:space="preserve">Multiple physical barriers exist in such a way as to prevent intrusion or contamination    </t>
  </si>
  <si>
    <t>Habitat/Riparian area topography risk is 0 or not applicable. (High)</t>
  </si>
  <si>
    <t xml:space="preserve">Habitat/Riparian area is downhill from crop and water source. (Medium) </t>
  </si>
  <si>
    <t xml:space="preserve">Habitat/Riparian area are at similar elevation from crop and water source with physical barriers to prevent runoff.  (Medium) </t>
  </si>
  <si>
    <t xml:space="preserve">Habitat/Riparian area are at similar elevation from crop and water source. (Low) </t>
  </si>
  <si>
    <t xml:space="preserve">Habitat/Riparian area are uphill from crop and water source. </t>
  </si>
  <si>
    <t>Location &amp; Scheduling</t>
  </si>
  <si>
    <t>The risk cannot be reduced to (0)</t>
  </si>
  <si>
    <t>Reduce potential of contamination of leafy green-crops through scheduling.  Locate production blocks to minimize potential access by animals and maximize distances to possible sources of microbial contamination</t>
  </si>
  <si>
    <t>Grazing</t>
  </si>
  <si>
    <t>The risk from adjacent land use to harvest practices is 0 or not applicable.</t>
  </si>
  <si>
    <t xml:space="preserve">If adjacent land is used for storage of harvesting machines, equipment, tools, or packaging evaluate risk at the time of harvest.                                                  </t>
  </si>
  <si>
    <t>Conduct Preharvest pathogen testing</t>
  </si>
  <si>
    <t>Evaluate the field per Metrics Table 6 when evidence of animal intrusion is detected in a block and take corrective actions.</t>
  </si>
  <si>
    <t>Do not harvest the areas of the field where animal activity has occurred or where positive preharvest pathogen tests are positive.</t>
  </si>
  <si>
    <t>No risk that the compost production process will lead to contamination, or there is no nearby composting operation.</t>
  </si>
  <si>
    <t>No risk that the Non-synthetic Soil Amendment Pile (not containing manure or animal products) production process will lead to contamination, or there is no nearby composting operation.</t>
  </si>
  <si>
    <t>No risk that the biosolids production process will lead to contamination, or there is no nearby composting operation.</t>
  </si>
  <si>
    <t>&lt;---- INDICATE HERE IF THIS RISK IS PRESENT</t>
  </si>
  <si>
    <t>30 ft</t>
  </si>
  <si>
    <t>1 Mile</t>
  </si>
  <si>
    <t>1200 ft</t>
  </si>
  <si>
    <t>400 ft</t>
  </si>
  <si>
    <t xml:space="preserve">Animal Feeding Operation (AFO)‐ are agricultural operations where animals are kept and raised in confined situations. An AFO is a lot or facility (other than an aquatic animal production facility) where the following conditions are met: *animals have been, are, or will be stabled or confined and fed or maintained for a total of 45 days or more in any 12‐month period, and *crops, vegetation, forage growth, or post‐ harvest residues are not sustained in the normal growing season over any portion of the lot or facility.Less than 1000 animal units does not meet the requirements of a CAFO. </t>
  </si>
  <si>
    <t>Within 400 ft. - 1200 ft. of field edge</t>
  </si>
  <si>
    <t xml:space="preserve">Risk Assessment Value </t>
  </si>
  <si>
    <t>Within 30 ft. - 1200 ft. of field edge</t>
  </si>
  <si>
    <t>A lot or facility where animals have been, are or will be stabled or confined and fed or maintained for a total of 45 days or more in any 12‐month period and crops, vegetation forage growth, or post‐harvest residues are not sustained in the normal growing season over any portion of the lot or facility. In addition, there must be more than 1,000 - 80,000 'animal units' (as defined in 40 CFR 122.23) confined at the facility; or more than 300 animal units confined at the facility if either one of the following conditions are met: pollutants are discharged into navigable waters through a man‐ made ditch, flushing system or other similar man‐made device; or pollutants are discharged directly into waters of the United States which originate outside of and pass over, across, or through the facility or otherwise come into direct contact with the animals confined in the operation.</t>
  </si>
  <si>
    <t>Within 1200 ft. to 1 mile of field edge</t>
  </si>
  <si>
    <t>1 - 2 miles within field edge</t>
  </si>
  <si>
    <t>A lot or facility where animals have been, are or will be stabled or confined and fed or maintained for a total of 45 days or more in any 12‐month period and crops, vegetation forage growth, or post‐harvest residues are not sustained in the normal growing season over any portion of the lot or facility. In addition, there must be more than 80,000 'animal units' (as defined in 40 CFR 122.23) confined at the facility.</t>
  </si>
  <si>
    <t>Grazing Lands include grasslands, savannas, and shrub lands that are grazed by livestock.</t>
  </si>
  <si>
    <t>(AZ Definition) A small farm, or rural residence with 25 or fewer animals per acre that is operated without expectation of being the primary source of income.</t>
  </si>
  <si>
    <t>(CALGMA Definition) A noncommercial farming operation or a farm where the primary source of
income is not obtained by the sale of its products.</t>
  </si>
  <si>
    <t>Within 30ft - 400ft of field edge</t>
  </si>
  <si>
    <t>Within 400ft - 800ft of field edge</t>
  </si>
  <si>
    <t>More than 800ft from field edge, but a potential risk exists</t>
  </si>
  <si>
    <r>
      <t xml:space="preserve">Production process </t>
    </r>
    <r>
      <rPr>
        <u/>
        <sz val="11"/>
        <color theme="1"/>
        <rFont val="Calibri"/>
        <family val="2"/>
        <scheme val="minor"/>
      </rPr>
      <t>will likely</t>
    </r>
    <r>
      <rPr>
        <sz val="11"/>
        <color theme="1"/>
        <rFont val="Calibri"/>
        <family val="2"/>
        <scheme val="minor"/>
      </rPr>
      <t xml:space="preserve"> lead to contamination of crop fields or production areas</t>
    </r>
  </si>
  <si>
    <t>Volume
of compost produced or stored</t>
  </si>
  <si>
    <t>Small: composting operation produces or stores less than 1,000 cubic yards annually</t>
  </si>
  <si>
    <t>Moderate: composting operation produces or stores between 1,000 and 12,500 cubic yards annually</t>
  </si>
  <si>
    <t>Large: composting operation produces or stores more than 12,500 cubic yards annually</t>
  </si>
  <si>
    <t>Volume
of pile produced or stored</t>
  </si>
  <si>
    <t>Small: Non-synthetic Soil Amendment Pile (Manure, non-manure or animal products) produces or stores less than 1,000 cubic yards annually</t>
  </si>
  <si>
    <t>Moderate: Non-synthetic Soil Amendment Pile (Manure, non-manure or animal products) produces or stores between 1,000 and 12,500 cubic yards annually</t>
  </si>
  <si>
    <t>Large: Non-synthetic Soil Amendment Pile (Manure, non-manure or animal products) produces or stores more than 12,500 cubic yards annually</t>
  </si>
  <si>
    <t>Solid, semisolid, or liquid residues generated during primary, secondary, or advanced treatment of domestic sanitary sewage through one or more controlled processes. Class A: Class A biosolids undergo a “Process to Further Reduce Pathogens (PFRP).” Pathogens are reduced to a level similar to the native soil and environment. Class A biosolids products can be used on hand golf courses, and other places where public contact is likely. Class A biosolids products include composted biosolids, lime pasteurized biosolids, and fertilizer pellets. Class A biosolids products are soil amendments, potting soils, and slow‐release fertilizers. Class B: Class B biosolids undergo a “Process to Significantly Reduce Pathogens (PSRP).” This means that while pathogens are significantly reduced to levels which are often below those found in animal manure, management practices (BMPs) are required at the site where they are used. Class B biosolids are used in bulk as fertilizers in agriculture and forestry and to reclaim barren lands. Site permits are required.</t>
  </si>
  <si>
    <t>Volume
of biosolids produced or stored</t>
  </si>
  <si>
    <t>Agricultural uses next to field low risk</t>
  </si>
  <si>
    <t>Agricultural uses next to field medium risk</t>
  </si>
  <si>
    <t>Agricultural uses next to field high risk</t>
  </si>
  <si>
    <t>No potential for cross-contamination from inputs (soil amendments, fertilizers, crop protection chemicals) used on non-leafy greens crops, or no adjacent non-leafy greens crop.</t>
  </si>
  <si>
    <t>Greater than 200 ft, but within 1320 ft (1/4 mile)</t>
  </si>
  <si>
    <t>Overhead irrigation is treated within 21 days of scheduled harvest</t>
  </si>
  <si>
    <t>Within 100ft - 300ft of the edge of the crop</t>
  </si>
  <si>
    <t>Greater than 300ft but within 1320ft (1/4mile)</t>
  </si>
  <si>
    <t>Monitoring &amp; Assessment show low risk</t>
  </si>
  <si>
    <t>Monitoring &amp; Assessment show medium risk</t>
  </si>
  <si>
    <t>Monitoring &amp; Assessment show high risk</t>
  </si>
  <si>
    <t xml:space="preserve">Greater than 300 ft, but within 1320 ft (1/4 mile) </t>
  </si>
  <si>
    <t>Topography:
location of adjacent operation in relation to leafy greens production area(s)</t>
  </si>
  <si>
    <t>Initial Risk Value</t>
  </si>
  <si>
    <t>Large: Biosolids operation produces or stores more than 12,500 cubic yards annually</t>
  </si>
  <si>
    <t>Moderate: Biosolids operation produces or stores between 1,000 and 12,500 cubic yards annually</t>
  </si>
  <si>
    <t>Small: Biosolids operation produces or stores less than 1,000 cubic yards annually</t>
  </si>
  <si>
    <t>Note: approximate safe distance depends on risk and mitigation factors</t>
  </si>
  <si>
    <t>Assessment Conducted by:</t>
  </si>
  <si>
    <t>Ranch/Location:</t>
  </si>
  <si>
    <t>Date of Assessment:</t>
  </si>
  <si>
    <t>AFO without Composting - Risk Ratings</t>
  </si>
  <si>
    <t>AFO without Composting - Mitigations</t>
  </si>
  <si>
    <t>AFO with Composting - Risk Ratings</t>
  </si>
  <si>
    <t>AFO with Composting - Mitigations</t>
  </si>
  <si>
    <t>CAFO &lt;80k - Risk Ratings</t>
  </si>
  <si>
    <t>CAFO &lt;80k - Mitigations</t>
  </si>
  <si>
    <t>Very Large CAFO (&gt;80k) - Risk Ratings</t>
  </si>
  <si>
    <t>Very Large CAFO (&gt;80k) - Mitigations</t>
  </si>
  <si>
    <t>Grazing Lands - Risk Ratings</t>
  </si>
  <si>
    <t>Grazing Lands - Mitigations</t>
  </si>
  <si>
    <t>Domestic Animals/Hobby Farms - Risk Ratings</t>
  </si>
  <si>
    <t>Domestic Animals/Hobby Farms - Mitigations</t>
  </si>
  <si>
    <r>
      <t xml:space="preserve">Compost Operations - Risk Ratings
</t>
    </r>
    <r>
      <rPr>
        <i/>
        <sz val="11"/>
        <color theme="1"/>
        <rFont val="Calibri"/>
        <family val="2"/>
        <scheme val="minor"/>
      </rPr>
      <t xml:space="preserve">(compost containing manure or animal products) </t>
    </r>
  </si>
  <si>
    <t>Compost Operations - Mitigations</t>
  </si>
  <si>
    <r>
      <t xml:space="preserve">Non-Synthetic Soil Amendment Pile (Animal &amp; Manure-Non Manure) - Risk Ratings
</t>
    </r>
    <r>
      <rPr>
        <i/>
        <sz val="11"/>
        <color theme="1"/>
        <rFont val="Calibri"/>
        <family val="2"/>
        <scheme val="minor"/>
      </rPr>
      <t xml:space="preserve">(soil amendments containing manure or animal products) </t>
    </r>
  </si>
  <si>
    <t>Non-Synthetic Soil Amendment Pile (Animal &amp; Manure-Non Manure) - Mitigations</t>
  </si>
  <si>
    <t>Biosolids - Risk Ratings</t>
  </si>
  <si>
    <t>Biosolids - Mitigations</t>
  </si>
  <si>
    <t>Non-Leafy Green Crop - Risk Ratings</t>
  </si>
  <si>
    <t>Non-Leafy Green Crop - Mitigations</t>
  </si>
  <si>
    <t>Well Head Distance from Untreated Manure - Risk Ratings</t>
  </si>
  <si>
    <t>Well Head Distance from Untreated Manure - Mitigations</t>
  </si>
  <si>
    <t>Surface Water Distance from Untreated Manure - Risk Ratings</t>
  </si>
  <si>
    <t>Surface Water Distance from Untreated Manure - Mitigations</t>
  </si>
  <si>
    <t>Water Storage and Conveyance Systems - Risk Ratings</t>
  </si>
  <si>
    <t>Water Storage and Conveyance Systems - Mitigations</t>
  </si>
  <si>
    <t>Homes or other building with a septic leach field - Risk Ratings</t>
  </si>
  <si>
    <t>Homes or other building with a septic leach field - Mitigations</t>
  </si>
  <si>
    <t>Habitat/Riparian Area - Risk Ratings</t>
  </si>
  <si>
    <t>Habitat/Riparian Area - Mitigations</t>
  </si>
  <si>
    <r>
      <rPr>
        <b/>
        <sz val="11"/>
        <color theme="1"/>
        <rFont val="Calibri"/>
        <family val="2"/>
        <scheme val="minor"/>
      </rPr>
      <t>Terms of Use:</t>
    </r>
    <r>
      <rPr>
        <sz val="11"/>
        <color theme="1"/>
        <rFont val="Calibri"/>
        <family val="2"/>
        <scheme val="minor"/>
      </rPr>
      <t xml:space="preserve"> Environmental Risk Assessment Tool shall be used at the users own discretion. Advice offered within this calculator is based on LGMA Commodity Specific Food Safety Guidelines for the Production and Harvest of lettuce and leafy greens and is intended to be used as a tool to assist shippers and growers with agricultural decision making. The creators of this online calculator will hold no responsibility for decisions made based on its use. All data entered into the calculator is completely private and can only be seen by the current user. </t>
    </r>
  </si>
  <si>
    <r>
      <rPr>
        <b/>
        <sz val="11"/>
        <color theme="1"/>
        <rFont val="Calibri"/>
        <family val="2"/>
        <scheme val="minor"/>
      </rPr>
      <t>Proceeding beyond this page indicates that you read and understand the terms of use of the tool.</t>
    </r>
    <r>
      <rPr>
        <sz val="11"/>
        <color theme="1"/>
        <rFont val="Calibri"/>
        <family val="2"/>
        <scheme val="minor"/>
      </rPr>
      <t xml:space="preserve">
</t>
    </r>
    <r>
      <rPr>
        <b/>
        <sz val="11"/>
        <color theme="1"/>
        <rFont val="Calibri"/>
        <family val="2"/>
        <scheme val="minor"/>
      </rPr>
      <t xml:space="preserve">Note: </t>
    </r>
    <r>
      <rPr>
        <sz val="11"/>
        <color theme="1"/>
        <rFont val="Calibri"/>
        <family val="2"/>
        <scheme val="minor"/>
      </rPr>
      <t>Producers are encouraged to contact the relevant agencies (e.g., State Department of Environmental Quality, Local Game &amp; Fish Department, USDA APHIS Wildlife Services, U.S. Fish and Wildlife Services) to confirm the details of these requirements. In addition, producers may wish to consult with local USDA Natural Resources Conservation Service (NRCS) staff to evaluate, develop, and document strategies to manage or reduce the food safety risks associated with wildlife, livestock, domestic animals on adjacent and nearby land uses and to minimize the potential introduction of human pathogens for each production block.</t>
    </r>
  </si>
  <si>
    <r>
      <rPr>
        <b/>
        <sz val="11"/>
        <color theme="1"/>
        <rFont val="Calibri"/>
        <family val="2"/>
        <scheme val="minor"/>
      </rPr>
      <t xml:space="preserve">Disclaimer: </t>
    </r>
    <r>
      <rPr>
        <sz val="11"/>
        <color theme="1"/>
        <rFont val="Calibri"/>
        <family val="2"/>
        <scheme val="minor"/>
      </rPr>
      <t>Advice offered with the Environmental Risk Assessment Tool is based on Commodity Specific Food Safety Guidelines for the Production and Harvest of lettuce and leafy greens  – Table 0 guidelines. The creators of this online tool assume no responsibility for the use of advice generated by the tool, any decisions associated with that advice, or any outcome arising from such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</si>
</sst>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u/>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9"/>
      <color theme="1"/>
      <name val="Calibri"/>
      <family val="2"/>
      <scheme val="minor"/>
    </font>
    <font>
      <sz val="12"/>
      <color theme="1"/>
      <name val="Calibri"/>
      <family val="2"/>
      <scheme val="minor"/>
    </font>
    <font>
      <sz val="12"/>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9"/>
      <color indexed="81"/>
      <name val="Tahoma"/>
      <family val="2"/>
    </font>
    <font>
      <i/>
      <sz val="11"/>
      <color theme="1"/>
      <name val="Calibri"/>
      <family val="2"/>
      <scheme val="minor"/>
    </font>
    <font>
      <b/>
      <i/>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b/>
      <sz val="11"/>
      <color rgb="FF00B050"/>
      <name val="Calibri"/>
      <family val="2"/>
      <scheme val="minor"/>
    </font>
    <font>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rgb="FFF2F7FC"/>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diagonal/>
    </border>
    <border>
      <left/>
      <right style="thin">
        <color indexed="64"/>
      </right>
      <top style="thick">
        <color auto="1"/>
      </top>
      <bottom/>
      <diagonal/>
    </border>
    <border>
      <left style="thick">
        <color auto="1"/>
      </left>
      <right/>
      <top/>
      <bottom style="thin">
        <color indexed="64"/>
      </bottom>
      <diagonal/>
    </border>
    <border>
      <left/>
      <right style="thin">
        <color indexed="64"/>
      </right>
      <top/>
      <bottom style="thin">
        <color indexed="64"/>
      </bottom>
      <diagonal/>
    </border>
    <border>
      <left style="thick">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ck">
        <color auto="1"/>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9" fontId="6" fillId="0" borderId="0" applyFont="0" applyFill="0" applyBorder="0" applyAlignment="0" applyProtection="0"/>
    <xf numFmtId="0" fontId="20" fillId="0" borderId="0" applyNumberFormat="0" applyFill="0" applyBorder="0" applyAlignment="0" applyProtection="0"/>
    <xf numFmtId="43" fontId="6" fillId="0" borderId="0" applyFont="0" applyFill="0" applyBorder="0" applyAlignment="0" applyProtection="0"/>
  </cellStyleXfs>
  <cellXfs count="445">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6"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11" xfId="0" applyFont="1" applyBorder="1" applyAlignment="1">
      <alignment horizontal="center" vertical="center"/>
    </xf>
    <xf numFmtId="0" fontId="2" fillId="5" borderId="11"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13" xfId="0" applyBorder="1"/>
    <xf numFmtId="0" fontId="2" fillId="0" borderId="14" xfId="0" applyFont="1" applyBorder="1" applyAlignment="1">
      <alignment horizontal="center" vertical="center" wrapText="1"/>
    </xf>
    <xf numFmtId="0" fontId="0" fillId="0" borderId="15" xfId="0" applyBorder="1"/>
    <xf numFmtId="0" fontId="0" fillId="0" borderId="16" xfId="0" applyBorder="1"/>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3" borderId="9" xfId="0" applyFill="1" applyBorder="1" applyAlignment="1">
      <alignment horizontal="center" vertical="center" wrapText="1"/>
    </xf>
    <xf numFmtId="0" fontId="0" fillId="3" borderId="5" xfId="0" applyFill="1"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8" fillId="3" borderId="1" xfId="0" applyFont="1" applyFill="1" applyBorder="1" applyAlignment="1">
      <alignment vertical="center" wrapText="1"/>
    </xf>
    <xf numFmtId="0" fontId="8" fillId="0" borderId="9" xfId="0" applyFont="1" applyBorder="1" applyAlignment="1">
      <alignment horizontal="center" vertical="center"/>
    </xf>
    <xf numFmtId="0" fontId="11" fillId="0" borderId="1" xfId="0" applyFont="1" applyBorder="1" applyAlignment="1">
      <alignment vertical="center" wrapText="1"/>
    </xf>
    <xf numFmtId="0" fontId="8" fillId="3" borderId="1" xfId="0" applyFont="1" applyFill="1" applyBorder="1" applyAlignment="1">
      <alignment horizontal="center" vertical="center" wrapText="1"/>
    </xf>
    <xf numFmtId="0" fontId="11" fillId="0" borderId="1" xfId="0" applyFont="1" applyBorder="1" applyAlignment="1">
      <alignment vertical="top" wrapText="1"/>
    </xf>
    <xf numFmtId="0" fontId="12" fillId="0" borderId="1" xfId="0" applyFont="1" applyBorder="1" applyAlignment="1">
      <alignment vertical="top" wrapText="1"/>
    </xf>
    <xf numFmtId="0" fontId="8" fillId="0" borderId="1" xfId="0" applyFont="1" applyBorder="1" applyAlignment="1">
      <alignment horizontal="center" vertical="center"/>
    </xf>
    <xf numFmtId="0" fontId="11" fillId="0" borderId="0" xfId="0" applyFont="1" applyAlignment="1">
      <alignment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wrapText="1"/>
    </xf>
    <xf numFmtId="0" fontId="11" fillId="0" borderId="1" xfId="0" applyFont="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9" fontId="11" fillId="0" borderId="1" xfId="1" applyFont="1" applyBorder="1" applyAlignment="1">
      <alignment horizontal="center" vertical="top"/>
    </xf>
    <xf numFmtId="9" fontId="11" fillId="0" borderId="1" xfId="1" applyFont="1" applyBorder="1" applyAlignment="1">
      <alignment horizontal="center" vertical="top" wrapText="1"/>
    </xf>
    <xf numFmtId="9" fontId="12" fillId="0" borderId="1" xfId="1" applyFont="1" applyBorder="1" applyAlignment="1">
      <alignment horizontal="center" vertical="top" wrapText="1"/>
    </xf>
    <xf numFmtId="0" fontId="0" fillId="0" borderId="0" xfId="0" applyAlignment="1">
      <alignment horizontal="center" vertical="top"/>
    </xf>
    <xf numFmtId="0" fontId="8" fillId="3" borderId="1" xfId="0" applyFont="1" applyFill="1" applyBorder="1" applyAlignment="1">
      <alignment horizontal="center" vertical="top" wrapText="1"/>
    </xf>
    <xf numFmtId="0" fontId="3" fillId="0" borderId="19" xfId="0" applyFont="1" applyBorder="1" applyAlignment="1">
      <alignment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center" vertical="top" wrapText="1"/>
    </xf>
    <xf numFmtId="0" fontId="0" fillId="0" borderId="0" xfId="0" applyAlignment="1">
      <alignment vertical="center" wrapText="1"/>
    </xf>
    <xf numFmtId="0" fontId="0" fillId="2" borderId="0" xfId="0" applyFill="1" applyAlignment="1">
      <alignment horizontal="center" vertical="center"/>
    </xf>
    <xf numFmtId="0" fontId="0" fillId="0" borderId="0" xfId="0" applyAlignment="1">
      <alignment horizontal="center"/>
    </xf>
    <xf numFmtId="0" fontId="3" fillId="0" borderId="0" xfId="0" applyFont="1" applyAlignment="1">
      <alignment vertical="center"/>
    </xf>
    <xf numFmtId="0" fontId="10" fillId="0" borderId="0" xfId="0" applyFont="1" applyAlignment="1">
      <alignment vertical="top" wrapText="1"/>
    </xf>
    <xf numFmtId="0" fontId="0" fillId="0" borderId="25" xfId="0" applyBorder="1" applyAlignment="1">
      <alignment vertical="center" wrapText="1"/>
    </xf>
    <xf numFmtId="0" fontId="0" fillId="0" borderId="16" xfId="0" applyBorder="1" applyAlignment="1">
      <alignment vertical="center" wrapText="1"/>
    </xf>
    <xf numFmtId="0" fontId="16" fillId="4"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quotePrefix="1" applyBorder="1" applyAlignment="1">
      <alignment horizontal="center" vertical="top" wrapText="1"/>
    </xf>
    <xf numFmtId="0" fontId="0" fillId="0" borderId="0" xfId="0" quotePrefix="1" applyAlignment="1">
      <alignment vertical="top" wrapText="1"/>
    </xf>
    <xf numFmtId="0" fontId="0" fillId="0" borderId="25" xfId="0" applyBorder="1" applyAlignment="1">
      <alignment horizontal="center" vertical="center"/>
    </xf>
    <xf numFmtId="0" fontId="0" fillId="0" borderId="6" xfId="0" applyBorder="1" applyAlignment="1">
      <alignment horizontal="center" vertical="center" wrapText="1"/>
    </xf>
    <xf numFmtId="0" fontId="2" fillId="7" borderId="1" xfId="0" applyFont="1" applyFill="1" applyBorder="1" applyAlignment="1">
      <alignment horizontal="center" vertical="center" wrapText="1"/>
    </xf>
    <xf numFmtId="0" fontId="7" fillId="0" borderId="0" xfId="0" applyFont="1" applyAlignment="1">
      <alignment horizontal="left" vertical="top"/>
    </xf>
    <xf numFmtId="0" fontId="0" fillId="9" borderId="3" xfId="0" applyFill="1" applyBorder="1"/>
    <xf numFmtId="0" fontId="2" fillId="7" borderId="1" xfId="0" applyFont="1" applyFill="1" applyBorder="1" applyAlignment="1">
      <alignment horizontal="center" vertical="top" wrapText="1"/>
    </xf>
    <xf numFmtId="0" fontId="5" fillId="10" borderId="1" xfId="0" applyFont="1" applyFill="1" applyBorder="1" applyAlignment="1">
      <alignment horizontal="center" vertical="center" wrapText="1"/>
    </xf>
    <xf numFmtId="0" fontId="5" fillId="10" borderId="18" xfId="0" applyFont="1" applyFill="1" applyBorder="1" applyAlignment="1">
      <alignment vertical="center" wrapText="1"/>
    </xf>
    <xf numFmtId="0" fontId="5" fillId="10" borderId="1" xfId="0" applyFont="1" applyFill="1" applyBorder="1" applyAlignment="1">
      <alignment horizontal="center" vertical="center"/>
    </xf>
    <xf numFmtId="0" fontId="0" fillId="0" borderId="0" xfId="0" quotePrefix="1" applyAlignment="1">
      <alignment vertical="center" wrapText="1"/>
    </xf>
    <xf numFmtId="0" fontId="0" fillId="0" borderId="0" xfId="0" quotePrefix="1" applyAlignment="1">
      <alignment vertical="center"/>
    </xf>
    <xf numFmtId="0" fontId="0" fillId="9" borderId="0" xfId="0" applyFill="1"/>
    <xf numFmtId="0" fontId="5" fillId="10" borderId="18" xfId="0" applyFont="1" applyFill="1" applyBorder="1" applyAlignment="1">
      <alignment horizontal="center" vertical="center"/>
    </xf>
    <xf numFmtId="0" fontId="5" fillId="10" borderId="4" xfId="0" applyFont="1" applyFill="1" applyBorder="1" applyAlignment="1">
      <alignment horizontal="center" vertical="center" wrapText="1"/>
    </xf>
    <xf numFmtId="0" fontId="2" fillId="7" borderId="18" xfId="0" applyFont="1" applyFill="1" applyBorder="1" applyAlignment="1">
      <alignment vertical="top" wrapText="1"/>
    </xf>
    <xf numFmtId="0" fontId="2" fillId="7" borderId="20" xfId="0" applyFont="1" applyFill="1" applyBorder="1" applyAlignment="1">
      <alignment vertical="top" wrapText="1"/>
    </xf>
    <xf numFmtId="0" fontId="0" fillId="2" borderId="0" xfId="0" applyFill="1" applyAlignment="1">
      <alignment vertical="center"/>
    </xf>
    <xf numFmtId="0" fontId="2" fillId="0" borderId="0" xfId="0" quotePrefix="1" applyFont="1" applyAlignment="1">
      <alignment vertical="center" wrapText="1"/>
    </xf>
    <xf numFmtId="0" fontId="0" fillId="10" borderId="27" xfId="0" applyFill="1" applyBorder="1" applyAlignment="1">
      <alignment horizontal="center" vertical="top" wrapText="1"/>
    </xf>
    <xf numFmtId="0" fontId="3" fillId="10" borderId="27" xfId="0" applyFont="1" applyFill="1" applyBorder="1" applyAlignment="1">
      <alignment vertical="center" wrapText="1"/>
    </xf>
    <xf numFmtId="0" fontId="3" fillId="10" borderId="27"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0" fillId="0" borderId="0" xfId="0" applyAlignment="1">
      <alignment vertical="top" wrapText="1"/>
    </xf>
    <xf numFmtId="0" fontId="0" fillId="0" borderId="1" xfId="0" quotePrefix="1" applyBorder="1" applyAlignment="1">
      <alignment horizontal="center" vertical="center" wrapText="1"/>
    </xf>
    <xf numFmtId="0" fontId="2" fillId="9" borderId="0" xfId="0" applyFont="1" applyFill="1"/>
    <xf numFmtId="0" fontId="4" fillId="9" borderId="0" xfId="0" applyFont="1" applyFill="1"/>
    <xf numFmtId="0" fontId="2" fillId="7" borderId="1" xfId="0" applyFont="1" applyFill="1" applyBorder="1" applyAlignment="1">
      <alignment vertical="top" wrapText="1"/>
    </xf>
    <xf numFmtId="0" fontId="8" fillId="0" borderId="0" xfId="0" applyFont="1" applyAlignment="1">
      <alignment vertical="center"/>
    </xf>
    <xf numFmtId="0" fontId="0" fillId="0" borderId="0" xfId="0" applyAlignment="1">
      <alignment horizontal="left"/>
    </xf>
    <xf numFmtId="0" fontId="0" fillId="12" borderId="1" xfId="0" applyFill="1" applyBorder="1" applyAlignment="1">
      <alignment horizontal="center" vertical="center" wrapText="1"/>
    </xf>
    <xf numFmtId="2" fontId="2" fillId="11" borderId="6" xfId="1" applyNumberFormat="1" applyFont="1" applyFill="1" applyBorder="1" applyAlignment="1">
      <alignment horizontal="center" vertical="center"/>
    </xf>
    <xf numFmtId="2" fontId="2" fillId="11" borderId="1" xfId="1" applyNumberFormat="1" applyFont="1" applyFill="1" applyBorder="1" applyAlignment="1">
      <alignment horizontal="center" vertical="center"/>
    </xf>
    <xf numFmtId="2" fontId="2" fillId="0" borderId="1" xfId="1" applyNumberFormat="1" applyFont="1" applyBorder="1" applyAlignment="1">
      <alignment horizontal="center" vertical="center"/>
    </xf>
    <xf numFmtId="2" fontId="2" fillId="0" borderId="6" xfId="1" applyNumberFormat="1" applyFont="1" applyBorder="1" applyAlignment="1">
      <alignment horizontal="center" vertical="center"/>
    </xf>
    <xf numFmtId="2" fontId="5" fillId="0" borderId="1" xfId="1" applyNumberFormat="1" applyFont="1" applyFill="1" applyBorder="1" applyAlignment="1">
      <alignment horizontal="center" vertical="center"/>
    </xf>
    <xf numFmtId="2" fontId="5" fillId="11" borderId="1" xfId="1" applyNumberFormat="1" applyFont="1" applyFill="1" applyBorder="1" applyAlignment="1">
      <alignment horizontal="center" vertical="center"/>
    </xf>
    <xf numFmtId="0" fontId="2" fillId="5" borderId="0" xfId="0" applyFont="1" applyFill="1"/>
    <xf numFmtId="164" fontId="0" fillId="0" borderId="0" xfId="0" applyNumberFormat="1"/>
    <xf numFmtId="0" fontId="20" fillId="0" borderId="0" xfId="2"/>
    <xf numFmtId="0" fontId="0" fillId="0" borderId="33" xfId="0" applyBorder="1" applyAlignment="1">
      <alignment vertical="center" wrapText="1"/>
    </xf>
    <xf numFmtId="0" fontId="21" fillId="0" borderId="33" xfId="0" applyFont="1" applyBorder="1" applyAlignment="1">
      <alignment vertical="center" wrapText="1"/>
    </xf>
    <xf numFmtId="0" fontId="0" fillId="0" borderId="34" xfId="0" applyBorder="1" applyAlignment="1">
      <alignment vertical="center" wrapText="1"/>
    </xf>
    <xf numFmtId="0" fontId="21" fillId="0" borderId="34" xfId="0" applyFont="1" applyBorder="1" applyAlignment="1">
      <alignment vertical="center" wrapText="1"/>
    </xf>
    <xf numFmtId="0" fontId="0" fillId="0" borderId="35" xfId="0" applyBorder="1" applyAlignment="1">
      <alignment vertical="center" wrapText="1"/>
    </xf>
    <xf numFmtId="0" fontId="21" fillId="0" borderId="35" xfId="0" applyFont="1" applyBorder="1" applyAlignment="1">
      <alignment vertical="center" wrapText="1"/>
    </xf>
    <xf numFmtId="0" fontId="0" fillId="0" borderId="36" xfId="0" applyBorder="1" applyAlignment="1">
      <alignment vertical="center" wrapText="1"/>
    </xf>
    <xf numFmtId="0" fontId="21" fillId="0" borderId="36" xfId="0" applyFont="1" applyBorder="1" applyAlignment="1">
      <alignment vertical="center" wrapText="1"/>
    </xf>
    <xf numFmtId="0" fontId="21" fillId="0" borderId="0" xfId="0" applyFont="1" applyAlignment="1">
      <alignment vertical="center"/>
    </xf>
    <xf numFmtId="0" fontId="21" fillId="0" borderId="37" xfId="0" applyFont="1" applyBorder="1" applyAlignment="1">
      <alignment vertical="center" wrapText="1"/>
    </xf>
    <xf numFmtId="0" fontId="0" fillId="0" borderId="0" xfId="0" applyAlignment="1">
      <alignment wrapText="1"/>
    </xf>
    <xf numFmtId="0" fontId="23" fillId="0" borderId="36" xfId="0" applyFont="1" applyBorder="1" applyAlignment="1">
      <alignment vertical="center" wrapText="1"/>
    </xf>
    <xf numFmtId="0" fontId="0" fillId="2" borderId="0" xfId="0" applyFill="1" applyAlignment="1">
      <alignment vertical="top" wrapText="1"/>
    </xf>
    <xf numFmtId="0" fontId="23" fillId="0" borderId="34" xfId="0" applyFont="1" applyBorder="1" applyAlignment="1">
      <alignment vertical="center" wrapText="1"/>
    </xf>
    <xf numFmtId="0" fontId="22" fillId="0" borderId="36" xfId="0" applyFont="1" applyBorder="1" applyAlignment="1">
      <alignment vertical="center" wrapText="1"/>
    </xf>
    <xf numFmtId="0" fontId="22" fillId="0" borderId="34" xfId="0" applyFont="1" applyBorder="1" applyAlignment="1">
      <alignment vertical="center" wrapText="1"/>
    </xf>
    <xf numFmtId="0" fontId="21" fillId="0" borderId="0" xfId="0" applyFont="1"/>
    <xf numFmtId="0" fontId="0" fillId="0" borderId="23" xfId="0" applyBorder="1" applyAlignment="1">
      <alignment horizontal="center" vertical="center" wrapText="1"/>
    </xf>
    <xf numFmtId="0" fontId="22" fillId="0" borderId="0" xfId="0" applyFont="1"/>
    <xf numFmtId="0" fontId="22" fillId="0" borderId="37" xfId="0" applyFont="1" applyBorder="1" applyAlignment="1">
      <alignment vertical="center" wrapText="1"/>
    </xf>
    <xf numFmtId="0" fontId="22" fillId="0" borderId="33" xfId="0" applyFont="1" applyBorder="1" applyAlignment="1">
      <alignment vertical="center" wrapText="1"/>
    </xf>
    <xf numFmtId="0" fontId="0" fillId="0" borderId="0" xfId="0" applyProtection="1">
      <protection locked="0"/>
    </xf>
    <xf numFmtId="0" fontId="7" fillId="0" borderId="0" xfId="0" applyFont="1" applyAlignment="1">
      <alignment vertical="center" wrapText="1"/>
    </xf>
    <xf numFmtId="0" fontId="0" fillId="5" borderId="0" xfId="0"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 fillId="0" borderId="4" xfId="0" quotePrefix="1"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11" borderId="4"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7" borderId="20" xfId="0" applyFill="1" applyBorder="1" applyAlignment="1" applyProtection="1">
      <alignment horizontal="left" vertical="top" wrapText="1"/>
      <protection locked="0"/>
    </xf>
    <xf numFmtId="0" fontId="0" fillId="11" borderId="16" xfId="0" applyFill="1" applyBorder="1" applyAlignment="1" applyProtection="1">
      <alignment horizontal="left" vertical="top" wrapText="1"/>
      <protection locked="0"/>
    </xf>
    <xf numFmtId="0" fontId="0" fillId="11" borderId="24" xfId="0" applyFill="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11" borderId="4" xfId="0" applyFill="1" applyBorder="1" applyAlignment="1" applyProtection="1">
      <alignment horizontal="left" vertical="top"/>
      <protection locked="0"/>
    </xf>
    <xf numFmtId="0" fontId="0" fillId="0" borderId="1" xfId="0" applyBorder="1" applyAlignment="1" applyProtection="1">
      <alignment vertical="top" wrapText="1"/>
      <protection locked="0"/>
    </xf>
    <xf numFmtId="0" fontId="0" fillId="0" borderId="6" xfId="0" applyBorder="1" applyAlignment="1" applyProtection="1">
      <alignment vertical="top" wrapText="1"/>
      <protection locked="0"/>
    </xf>
    <xf numFmtId="0" fontId="0" fillId="11" borderId="1" xfId="0" applyFill="1" applyBorder="1" applyAlignment="1" applyProtection="1">
      <alignment vertical="top" wrapText="1"/>
      <protection locked="0"/>
    </xf>
    <xf numFmtId="0" fontId="2" fillId="7" borderId="4" xfId="0" applyFont="1" applyFill="1" applyBorder="1" applyAlignment="1" applyProtection="1">
      <alignment vertical="top" wrapText="1"/>
      <protection locked="0"/>
    </xf>
    <xf numFmtId="0" fontId="0" fillId="11" borderId="6" xfId="0" applyFill="1" applyBorder="1" applyProtection="1">
      <protection locked="0"/>
    </xf>
    <xf numFmtId="0" fontId="0" fillId="11" borderId="1" xfId="0" applyFill="1" applyBorder="1" applyProtection="1">
      <protection locked="0"/>
    </xf>
    <xf numFmtId="0" fontId="0" fillId="11" borderId="2" xfId="0" applyFill="1"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6" xfId="0" applyBorder="1" applyProtection="1">
      <protection locked="0"/>
    </xf>
    <xf numFmtId="0" fontId="0" fillId="0" borderId="3" xfId="0" applyBorder="1" applyProtection="1">
      <protection locked="0"/>
    </xf>
    <xf numFmtId="0" fontId="0" fillId="11" borderId="1" xfId="0" applyFill="1" applyBorder="1" applyAlignment="1" applyProtection="1">
      <alignment horizontal="center" vertical="center" wrapText="1"/>
      <protection locked="0"/>
    </xf>
    <xf numFmtId="0" fontId="2" fillId="11" borderId="4" xfId="0" quotePrefix="1" applyFont="1" applyFill="1" applyBorder="1" applyAlignment="1" applyProtection="1">
      <alignment horizontal="left" vertical="top" wrapText="1"/>
      <protection locked="0"/>
    </xf>
    <xf numFmtId="0" fontId="5" fillId="0" borderId="4" xfId="0" applyFont="1" applyBorder="1" applyAlignment="1" applyProtection="1">
      <alignment horizontal="center" vertical="center" wrapText="1"/>
      <protection locked="0"/>
    </xf>
    <xf numFmtId="0" fontId="3" fillId="10" borderId="27" xfId="0" applyFont="1" applyFill="1" applyBorder="1" applyAlignment="1" applyProtection="1">
      <alignment vertical="center" wrapText="1"/>
      <protection locked="0"/>
    </xf>
    <xf numFmtId="0" fontId="24" fillId="0" borderId="0" xfId="0" applyFont="1"/>
    <xf numFmtId="0" fontId="5" fillId="0" borderId="1" xfId="0" applyFont="1" applyBorder="1" applyAlignment="1" applyProtection="1">
      <alignment horizontal="center" vertical="center" wrapText="1"/>
      <protection locked="0"/>
    </xf>
    <xf numFmtId="0" fontId="0" fillId="11" borderId="1" xfId="0" applyFill="1" applyBorder="1" applyAlignment="1" applyProtection="1">
      <alignment horizontal="center" vertical="top" wrapText="1"/>
      <protection locked="0"/>
    </xf>
    <xf numFmtId="0" fontId="0" fillId="11" borderId="1" xfId="0" applyFill="1" applyBorder="1" applyAlignment="1" applyProtection="1">
      <alignment horizontal="center" vertical="center" wrapText="1"/>
      <protection locked="0"/>
    </xf>
    <xf numFmtId="0" fontId="0" fillId="2" borderId="0" xfId="0" applyFill="1" applyAlignment="1">
      <alignment horizontal="left" vertical="center" wrapText="1"/>
    </xf>
    <xf numFmtId="0" fontId="21" fillId="0" borderId="0" xfId="0" applyFont="1" applyFill="1" applyBorder="1" applyAlignment="1">
      <alignment vertical="center" wrapText="1"/>
    </xf>
    <xf numFmtId="0" fontId="9" fillId="0" borderId="0" xfId="0" applyFont="1"/>
    <xf numFmtId="37" fontId="9" fillId="0" borderId="0" xfId="3" applyNumberFormat="1" applyFont="1" applyAlignment="1">
      <alignment horizontal="center" vertical="center"/>
    </xf>
    <xf numFmtId="0" fontId="2"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2" fillId="0" borderId="1" xfId="0" applyFont="1" applyBorder="1"/>
    <xf numFmtId="0" fontId="5" fillId="10" borderId="18" xfId="0" applyFont="1" applyFill="1" applyBorder="1" applyAlignment="1">
      <alignment horizontal="center" vertical="center" wrapText="1"/>
    </xf>
    <xf numFmtId="0" fontId="0" fillId="5" borderId="0" xfId="0" applyFill="1" applyAlignment="1" applyProtection="1">
      <alignment horizontal="center" vertical="center" wrapText="1"/>
      <protection locked="0"/>
    </xf>
    <xf numFmtId="0" fontId="0" fillId="0" borderId="0" xfId="0" applyFill="1"/>
    <xf numFmtId="0" fontId="0" fillId="0" borderId="3" xfId="0" applyFill="1" applyBorder="1"/>
    <xf numFmtId="0" fontId="2" fillId="0" borderId="0" xfId="0" applyFont="1" applyFill="1"/>
    <xf numFmtId="0" fontId="4" fillId="0" borderId="0" xfId="0" applyFont="1" applyFill="1"/>
    <xf numFmtId="0" fontId="7" fillId="0" borderId="0" xfId="0" applyFont="1" applyAlignment="1">
      <alignment horizontal="left" vertical="center"/>
    </xf>
    <xf numFmtId="0" fontId="0" fillId="2" borderId="0" xfId="0" applyFill="1" applyAlignment="1">
      <alignment vertical="center" wrapText="1"/>
    </xf>
    <xf numFmtId="0" fontId="0" fillId="0" borderId="0" xfId="0" applyFill="1" applyAlignment="1">
      <alignment vertical="top" wrapText="1"/>
    </xf>
    <xf numFmtId="0" fontId="0" fillId="0" borderId="0" xfId="0" applyFill="1" applyAlignment="1">
      <alignment wrapText="1"/>
    </xf>
    <xf numFmtId="0" fontId="0" fillId="0" borderId="0" xfId="0" applyFill="1" applyAlignment="1">
      <alignment vertical="center" wrapText="1"/>
    </xf>
    <xf numFmtId="0" fontId="7" fillId="0" borderId="0" xfId="0" applyFont="1" applyFill="1" applyAlignment="1">
      <alignment vertical="center" wrapText="1"/>
    </xf>
    <xf numFmtId="0" fontId="11" fillId="0" borderId="0" xfId="0" applyFont="1" applyAlignment="1">
      <alignment horizontal="left" vertical="center"/>
    </xf>
    <xf numFmtId="0" fontId="0" fillId="0" borderId="0" xfId="0" applyFill="1" applyAlignment="1">
      <alignment horizontal="left" vertical="center" wrapText="1"/>
    </xf>
    <xf numFmtId="2" fontId="5" fillId="11" borderId="1" xfId="1" applyNumberFormat="1" applyFont="1" applyFill="1" applyBorder="1" applyAlignment="1">
      <alignment horizontal="center" vertical="center" wrapText="1"/>
    </xf>
    <xf numFmtId="2" fontId="2" fillId="11" borderId="1" xfId="1" applyNumberFormat="1" applyFont="1" applyFill="1" applyBorder="1" applyAlignment="1">
      <alignment horizontal="center" vertical="center" wrapText="1"/>
    </xf>
    <xf numFmtId="2" fontId="2" fillId="0" borderId="6" xfId="1" applyNumberFormat="1" applyFont="1" applyBorder="1" applyAlignment="1">
      <alignment horizontal="center" vertical="center" wrapText="1"/>
    </xf>
    <xf numFmtId="2" fontId="2" fillId="0" borderId="1" xfId="1" applyNumberFormat="1" applyFont="1" applyBorder="1" applyAlignment="1">
      <alignment horizontal="center" vertical="center" wrapText="1"/>
    </xf>
    <xf numFmtId="2" fontId="2" fillId="11" borderId="6" xfId="1" applyNumberFormat="1" applyFont="1" applyFill="1" applyBorder="1" applyAlignment="1">
      <alignment horizontal="center" vertical="center" wrapText="1"/>
    </xf>
    <xf numFmtId="0" fontId="11" fillId="0" borderId="0" xfId="0" applyFont="1" applyAlignment="1">
      <alignment horizontal="left" vertical="top"/>
    </xf>
    <xf numFmtId="2" fontId="5" fillId="0" borderId="1" xfId="1" applyNumberFormat="1" applyFont="1" applyFill="1" applyBorder="1" applyAlignment="1">
      <alignment horizontal="center" vertical="center" wrapText="1"/>
    </xf>
    <xf numFmtId="0" fontId="0" fillId="0" borderId="0" xfId="0" applyAlignment="1">
      <alignment horizontal="left" vertical="center"/>
    </xf>
    <xf numFmtId="0" fontId="7" fillId="10" borderId="29" xfId="0" applyFont="1" applyFill="1" applyBorder="1" applyAlignment="1">
      <alignment horizontal="left" vertical="center" wrapText="1"/>
    </xf>
    <xf numFmtId="0" fontId="0" fillId="11" borderId="16" xfId="0" applyFill="1" applyBorder="1" applyAlignment="1" applyProtection="1">
      <alignment horizontal="left" vertical="center" wrapText="1"/>
      <protection locked="0"/>
    </xf>
    <xf numFmtId="0" fontId="0" fillId="0" borderId="3" xfId="0" applyFill="1" applyBorder="1" applyAlignment="1">
      <alignment vertical="top"/>
    </xf>
    <xf numFmtId="2" fontId="2" fillId="11" borderId="6" xfId="1" applyNumberFormat="1" applyFont="1" applyFill="1" applyBorder="1" applyAlignment="1">
      <alignment horizontal="center" vertical="top" wrapText="1"/>
    </xf>
    <xf numFmtId="0" fontId="0" fillId="11" borderId="6" xfId="0" applyFill="1" applyBorder="1" applyAlignment="1" applyProtection="1">
      <alignment vertical="top"/>
      <protection locked="0"/>
    </xf>
    <xf numFmtId="0" fontId="0" fillId="0" borderId="0" xfId="0" applyFill="1" applyAlignment="1">
      <alignment vertical="top"/>
    </xf>
    <xf numFmtId="0" fontId="0" fillId="0" borderId="0" xfId="0" applyAlignment="1">
      <alignment vertical="top"/>
    </xf>
    <xf numFmtId="0" fontId="0" fillId="11" borderId="1" xfId="0" applyFill="1" applyBorder="1" applyAlignment="1" applyProtection="1">
      <alignment vertical="top"/>
      <protection locked="0"/>
    </xf>
    <xf numFmtId="0" fontId="0" fillId="11" borderId="2" xfId="0" applyFill="1" applyBorder="1" applyAlignment="1" applyProtection="1">
      <alignment vertical="top"/>
      <protection locked="0"/>
    </xf>
    <xf numFmtId="0" fontId="2" fillId="0" borderId="1" xfId="0" applyFont="1" applyBorder="1" applyAlignment="1" applyProtection="1">
      <alignment horizontal="left" vertical="top" wrapText="1"/>
      <protection locked="0"/>
    </xf>
    <xf numFmtId="0" fontId="0" fillId="0" borderId="1" xfId="0" applyBorder="1" applyAlignment="1" applyProtection="1">
      <alignment vertical="top"/>
      <protection locked="0"/>
    </xf>
    <xf numFmtId="0" fontId="0" fillId="0" borderId="2" xfId="0" applyBorder="1" applyAlignment="1" applyProtection="1">
      <alignment vertical="top"/>
      <protection locked="0"/>
    </xf>
    <xf numFmtId="0" fontId="0" fillId="0" borderId="6" xfId="0" applyBorder="1" applyAlignment="1" applyProtection="1">
      <alignment vertical="top"/>
      <protection locked="0"/>
    </xf>
    <xf numFmtId="0" fontId="0" fillId="0" borderId="3" xfId="0" applyBorder="1" applyAlignment="1" applyProtection="1">
      <alignment vertical="top"/>
      <protection locked="0"/>
    </xf>
    <xf numFmtId="0" fontId="11" fillId="10" borderId="29" xfId="0" applyFont="1" applyFill="1" applyBorder="1" applyAlignment="1">
      <alignment horizontal="center" vertical="center" wrapText="1"/>
    </xf>
    <xf numFmtId="0" fontId="11" fillId="10" borderId="29" xfId="0" applyFont="1" applyFill="1" applyBorder="1" applyAlignment="1">
      <alignment horizontal="left" vertical="center" wrapText="1"/>
    </xf>
    <xf numFmtId="2" fontId="2" fillId="0" borderId="1" xfId="1" applyNumberFormat="1" applyFont="1" applyFill="1" applyBorder="1" applyAlignment="1">
      <alignment horizontal="center" vertical="center" wrapText="1"/>
    </xf>
    <xf numFmtId="0" fontId="0" fillId="11" borderId="6" xfId="0" applyFill="1" applyBorder="1" applyAlignment="1" applyProtection="1">
      <alignment wrapText="1"/>
      <protection locked="0"/>
    </xf>
    <xf numFmtId="0" fontId="0" fillId="11" borderId="1" xfId="0" applyFill="1" applyBorder="1" applyAlignment="1" applyProtection="1">
      <alignment wrapText="1"/>
      <protection locked="0"/>
    </xf>
    <xf numFmtId="0" fontId="0" fillId="11" borderId="2" xfId="0"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6" xfId="0" applyBorder="1" applyAlignment="1" applyProtection="1">
      <alignment wrapText="1"/>
      <protection locked="0"/>
    </xf>
    <xf numFmtId="0" fontId="0" fillId="0" borderId="3" xfId="0" applyBorder="1" applyAlignment="1" applyProtection="1">
      <alignment wrapText="1"/>
      <protection locked="0"/>
    </xf>
    <xf numFmtId="2" fontId="2" fillId="0" borderId="6" xfId="1" applyNumberFormat="1" applyFont="1" applyFill="1" applyBorder="1" applyAlignment="1">
      <alignment horizontal="center" vertical="center" wrapText="1"/>
    </xf>
    <xf numFmtId="0" fontId="0" fillId="11" borderId="6" xfId="0" applyFill="1" applyBorder="1" applyAlignment="1" applyProtection="1">
      <alignment vertical="center"/>
      <protection locked="0"/>
    </xf>
    <xf numFmtId="0" fontId="0" fillId="11" borderId="1" xfId="0" applyFill="1" applyBorder="1" applyAlignment="1" applyProtection="1">
      <alignment vertical="center"/>
      <protection locked="0"/>
    </xf>
    <xf numFmtId="0" fontId="0" fillId="11" borderId="2" xfId="0"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Fill="1" applyBorder="1" applyAlignment="1">
      <alignment vertical="center"/>
    </xf>
    <xf numFmtId="0" fontId="0" fillId="0" borderId="0" xfId="0" applyFill="1" applyAlignment="1">
      <alignment vertical="center"/>
    </xf>
    <xf numFmtId="0" fontId="0" fillId="0" borderId="0" xfId="0" applyFont="1" applyFill="1" applyAlignment="1">
      <alignment vertical="center" wrapText="1"/>
    </xf>
    <xf numFmtId="0" fontId="2" fillId="0" borderId="16" xfId="0" applyFont="1" applyBorder="1" applyAlignment="1" applyProtection="1">
      <alignment horizontal="left" vertical="top" wrapText="1"/>
      <protection locked="0"/>
    </xf>
    <xf numFmtId="0" fontId="2" fillId="11" borderId="4"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7" borderId="20" xfId="0" applyFont="1" applyFill="1" applyBorder="1" applyAlignment="1" applyProtection="1">
      <alignment horizontal="left" vertical="top" wrapText="1"/>
      <protection locked="0"/>
    </xf>
    <xf numFmtId="0" fontId="2" fillId="11" borderId="16" xfId="0" applyFont="1" applyFill="1" applyBorder="1" applyAlignment="1" applyProtection="1">
      <alignment horizontal="left" vertical="top" wrapText="1"/>
      <protection locked="0"/>
    </xf>
    <xf numFmtId="0" fontId="2" fillId="11" borderId="24" xfId="0" applyFont="1" applyFill="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11" borderId="4" xfId="0" applyFont="1" applyFill="1" applyBorder="1" applyAlignment="1" applyProtection="1">
      <alignment horizontal="left" vertical="top"/>
      <protection locked="0"/>
    </xf>
    <xf numFmtId="0" fontId="2" fillId="0" borderId="1"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11" borderId="1" xfId="0" applyFont="1" applyFill="1" applyBorder="1" applyAlignment="1" applyProtection="1">
      <alignment vertical="top" wrapText="1"/>
      <protection locked="0"/>
    </xf>
    <xf numFmtId="0" fontId="2" fillId="11" borderId="6" xfId="0" applyFont="1" applyFill="1" applyBorder="1" applyProtection="1">
      <protection locked="0"/>
    </xf>
    <xf numFmtId="0" fontId="2" fillId="11" borderId="1" xfId="0" applyFont="1" applyFill="1" applyBorder="1" applyProtection="1">
      <protection locked="0"/>
    </xf>
    <xf numFmtId="0" fontId="2" fillId="11" borderId="2" xfId="0" applyFont="1" applyFill="1"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0" fontId="2" fillId="0" borderId="6" xfId="0" applyFont="1" applyBorder="1" applyProtection="1">
      <protection locked="0"/>
    </xf>
    <xf numFmtId="0" fontId="2" fillId="0" borderId="3" xfId="0" applyFont="1" applyBorder="1" applyProtection="1">
      <protection locked="0"/>
    </xf>
    <xf numFmtId="0" fontId="2" fillId="11" borderId="1" xfId="0" applyFont="1" applyFill="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4" xfId="0" applyFont="1" applyBorder="1" applyAlignment="1" applyProtection="1">
      <alignment horizontal="left" wrapText="1"/>
      <protection locked="0"/>
    </xf>
    <xf numFmtId="0" fontId="5" fillId="0" borderId="4" xfId="0" applyFont="1" applyBorder="1" applyAlignment="1" applyProtection="1">
      <alignment horizontal="left" vertical="top" wrapText="1"/>
      <protection locked="0"/>
    </xf>
    <xf numFmtId="0" fontId="2" fillId="0" borderId="4" xfId="0" quotePrefix="1" applyFont="1" applyBorder="1" applyAlignment="1" applyProtection="1">
      <alignment horizontal="left" vertical="center" wrapText="1"/>
      <protection locked="0"/>
    </xf>
    <xf numFmtId="0" fontId="0" fillId="11" borderId="4" xfId="0" applyFill="1" applyBorder="1" applyAlignment="1" applyProtection="1">
      <alignment horizontal="left" vertical="center" wrapText="1"/>
      <protection locked="0"/>
    </xf>
    <xf numFmtId="0" fontId="0" fillId="11" borderId="24" xfId="0"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11" borderId="4" xfId="0" applyFill="1" applyBorder="1" applyAlignment="1" applyProtection="1">
      <alignment horizontal="left" vertical="center"/>
      <protection locked="0"/>
    </xf>
    <xf numFmtId="0" fontId="2" fillId="11" borderId="4" xfId="0" quotePrefix="1"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11" borderId="4"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7" borderId="20" xfId="0" applyFont="1" applyFill="1" applyBorder="1" applyAlignment="1" applyProtection="1">
      <alignment horizontal="left" vertical="center" wrapText="1"/>
      <protection locked="0"/>
    </xf>
    <xf numFmtId="0" fontId="2" fillId="11" borderId="16" xfId="0" applyFont="1" applyFill="1" applyBorder="1" applyAlignment="1" applyProtection="1">
      <alignment horizontal="left" vertical="center" wrapText="1"/>
      <protection locked="0"/>
    </xf>
    <xf numFmtId="0" fontId="2" fillId="11" borderId="24" xfId="0"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11" borderId="4" xfId="0" applyFont="1" applyFill="1" applyBorder="1" applyAlignment="1" applyProtection="1">
      <alignment horizontal="left" vertical="center"/>
      <protection locked="0"/>
    </xf>
    <xf numFmtId="0" fontId="2" fillId="7" borderId="20" xfId="0" applyFont="1" applyFill="1" applyBorder="1" applyAlignment="1" applyProtection="1">
      <alignment horizontal="left" wrapText="1"/>
      <protection locked="0"/>
    </xf>
    <xf numFmtId="0" fontId="11" fillId="0" borderId="0" xfId="0" applyFont="1" applyFill="1" applyAlignment="1">
      <alignment horizontal="left" vertical="center"/>
    </xf>
    <xf numFmtId="0" fontId="0" fillId="0" borderId="0" xfId="0" applyFill="1" applyAlignment="1" applyProtection="1">
      <alignment horizontal="center" vertical="center" wrapText="1"/>
      <protection locked="0"/>
    </xf>
    <xf numFmtId="0" fontId="7" fillId="0" borderId="0" xfId="0" applyFont="1" applyFill="1" applyAlignment="1">
      <alignment vertical="top"/>
    </xf>
    <xf numFmtId="0" fontId="7" fillId="0" borderId="0" xfId="0" applyFont="1" applyFill="1" applyAlignment="1">
      <alignment vertical="top" wrapText="1"/>
    </xf>
    <xf numFmtId="0" fontId="7" fillId="0" borderId="0" xfId="0" applyFont="1" applyFill="1" applyAlignment="1">
      <alignment horizontal="left" vertical="top"/>
    </xf>
    <xf numFmtId="0" fontId="2" fillId="0" borderId="19" xfId="0" applyFont="1" applyBorder="1" applyAlignment="1">
      <alignment horizontal="center" wrapText="1"/>
    </xf>
    <xf numFmtId="0" fontId="5" fillId="0" borderId="19" xfId="0" applyFont="1" applyBorder="1" applyAlignment="1">
      <alignment horizontal="center" wrapText="1"/>
    </xf>
    <xf numFmtId="1" fontId="0" fillId="0" borderId="0" xfId="0" applyNumberFormat="1" applyAlignment="1">
      <alignment horizontal="center"/>
    </xf>
    <xf numFmtId="0" fontId="0" fillId="0" borderId="0" xfId="0" applyAlignment="1">
      <alignment horizontal="justify" vertical="center" wrapText="1"/>
    </xf>
    <xf numFmtId="0" fontId="0" fillId="0" borderId="0" xfId="0" applyAlignment="1">
      <alignment horizontal="justify" vertical="center"/>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7" borderId="18" xfId="0" applyFont="1" applyFill="1" applyBorder="1" applyAlignment="1">
      <alignment horizontal="center" vertical="top" wrapText="1"/>
    </xf>
    <xf numFmtId="0" fontId="2" fillId="7" borderId="4" xfId="0" applyFont="1" applyFill="1" applyBorder="1" applyAlignment="1">
      <alignment horizontal="center" vertical="top" wrapText="1"/>
    </xf>
    <xf numFmtId="0" fontId="2" fillId="11"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0" fillId="11" borderId="1" xfId="0" applyFill="1" applyBorder="1" applyAlignment="1" applyProtection="1">
      <alignment horizontal="center" vertical="top" wrapText="1"/>
      <protection locked="0"/>
    </xf>
    <xf numFmtId="0" fontId="2" fillId="11" borderId="18"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0" fillId="0" borderId="21" xfId="0"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26"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11" borderId="1" xfId="0" applyFont="1" applyFill="1" applyBorder="1" applyAlignment="1" applyProtection="1">
      <alignment horizontal="left" vertical="center" wrapText="1"/>
      <protection locked="0"/>
    </xf>
    <xf numFmtId="0" fontId="5" fillId="11" borderId="1" xfId="0" applyFont="1" applyFill="1" applyBorder="1" applyAlignment="1" applyProtection="1">
      <alignment horizontal="center" vertical="center" wrapText="1"/>
      <protection locked="0"/>
    </xf>
    <xf numFmtId="0" fontId="2" fillId="7" borderId="20" xfId="0" applyFont="1" applyFill="1" applyBorder="1" applyAlignment="1">
      <alignment horizontal="center" vertical="top" wrapText="1"/>
    </xf>
    <xf numFmtId="0" fontId="2" fillId="11" borderId="21"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2" fillId="11" borderId="26" xfId="0" applyFont="1" applyFill="1" applyBorder="1" applyAlignment="1">
      <alignment horizontal="center" vertical="center" wrapText="1"/>
    </xf>
    <xf numFmtId="0" fontId="9" fillId="11" borderId="2" xfId="0" applyFont="1" applyFill="1" applyBorder="1" applyAlignment="1" applyProtection="1">
      <alignment horizontal="center" vertical="center" wrapText="1"/>
      <protection locked="0"/>
    </xf>
    <xf numFmtId="0" fontId="9" fillId="11" borderId="3" xfId="0" applyFont="1" applyFill="1" applyBorder="1" applyAlignment="1" applyProtection="1">
      <alignment horizontal="center" vertical="center" wrapText="1"/>
      <protection locked="0"/>
    </xf>
    <xf numFmtId="0" fontId="9" fillId="11" borderId="6" xfId="0" applyFont="1" applyFill="1" applyBorder="1" applyAlignment="1" applyProtection="1">
      <alignment horizontal="center" vertical="center" wrapText="1"/>
      <protection locked="0"/>
    </xf>
    <xf numFmtId="0" fontId="2" fillId="2" borderId="18"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top" wrapText="1"/>
      <protection locked="0"/>
    </xf>
    <xf numFmtId="0" fontId="2" fillId="2" borderId="1" xfId="0" applyFont="1" applyFill="1" applyBorder="1" applyAlignment="1">
      <alignment horizontal="center" vertical="center" wrapText="1"/>
    </xf>
    <xf numFmtId="0" fontId="8" fillId="8" borderId="0" xfId="0" applyFont="1" applyFill="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0" fillId="0" borderId="2" xfId="0" quotePrefix="1" applyBorder="1" applyAlignment="1" applyProtection="1">
      <alignment vertical="center" wrapText="1"/>
      <protection locked="0"/>
    </xf>
    <xf numFmtId="0" fontId="0" fillId="0" borderId="3" xfId="0" quotePrefix="1" applyBorder="1" applyAlignment="1" applyProtection="1">
      <alignment vertical="center" wrapText="1"/>
      <protection locked="0"/>
    </xf>
    <xf numFmtId="0" fontId="0" fillId="0" borderId="6" xfId="0" quotePrefix="1" applyBorder="1" applyAlignment="1" applyProtection="1">
      <alignment vertical="center" wrapText="1"/>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4" fillId="0" borderId="0" xfId="0" applyFont="1" applyFill="1" applyAlignment="1">
      <alignment wrapText="1"/>
    </xf>
    <xf numFmtId="0" fontId="2" fillId="0" borderId="1"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0" fillId="2" borderId="1" xfId="0" applyFill="1" applyBorder="1" applyAlignment="1">
      <alignment horizontal="center" vertical="center"/>
    </xf>
    <xf numFmtId="0" fontId="0" fillId="0" borderId="1" xfId="0"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6" xfId="0" applyBorder="1" applyAlignment="1" applyProtection="1">
      <alignment vertical="center" wrapText="1"/>
      <protection locked="0"/>
    </xf>
    <xf numFmtId="0" fontId="9" fillId="11" borderId="2" xfId="0" applyFont="1" applyFill="1" applyBorder="1" applyAlignment="1" applyProtection="1">
      <alignment horizontal="left" vertical="center" wrapText="1"/>
      <protection locked="0"/>
    </xf>
    <xf numFmtId="0" fontId="9" fillId="11" borderId="3" xfId="0" applyFont="1" applyFill="1" applyBorder="1" applyAlignment="1" applyProtection="1">
      <alignment horizontal="left" vertical="center" wrapText="1"/>
      <protection locked="0"/>
    </xf>
    <xf numFmtId="0" fontId="9" fillId="11" borderId="6" xfId="0" applyFont="1" applyFill="1" applyBorder="1" applyAlignment="1" applyProtection="1">
      <alignment horizontal="left" vertical="center" wrapText="1"/>
      <protection locked="0"/>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6" xfId="0" applyFill="1" applyBorder="1" applyAlignment="1">
      <alignment horizontal="center" vertical="center"/>
    </xf>
    <xf numFmtId="0" fontId="0" fillId="11" borderId="2"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6" xfId="0"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0" xfId="0" applyFill="1" applyAlignment="1">
      <alignment horizontal="left" vertical="top" wrapText="1"/>
    </xf>
    <xf numFmtId="0" fontId="5" fillId="11" borderId="2" xfId="0" applyFont="1" applyFill="1" applyBorder="1" applyAlignment="1" applyProtection="1">
      <alignment horizontal="center" vertical="center" wrapText="1"/>
      <protection locked="0"/>
    </xf>
    <xf numFmtId="0" fontId="5" fillId="11" borderId="3" xfId="0" applyFont="1" applyFill="1" applyBorder="1" applyAlignment="1" applyProtection="1">
      <alignment horizontal="center" vertical="center" wrapText="1"/>
      <protection locked="0"/>
    </xf>
    <xf numFmtId="0" fontId="5" fillId="11" borderId="6" xfId="0" applyFont="1" applyFill="1" applyBorder="1" applyAlignment="1" applyProtection="1">
      <alignment horizontal="center" vertical="center" wrapText="1"/>
      <protection locked="0"/>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0" fillId="11" borderId="2" xfId="0" quotePrefix="1" applyFill="1" applyBorder="1" applyAlignment="1" applyProtection="1">
      <alignment vertical="center" wrapText="1"/>
      <protection locked="0"/>
    </xf>
    <xf numFmtId="0" fontId="0" fillId="11" borderId="3" xfId="0" quotePrefix="1" applyFill="1" applyBorder="1" applyAlignment="1" applyProtection="1">
      <alignment vertical="center" wrapText="1"/>
      <protection locked="0"/>
    </xf>
    <xf numFmtId="0" fontId="0" fillId="11" borderId="6" xfId="0" quotePrefix="1" applyFill="1" applyBorder="1" applyAlignment="1" applyProtection="1">
      <alignment vertical="center" wrapText="1"/>
      <protection locked="0"/>
    </xf>
    <xf numFmtId="0" fontId="24"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lignment horizontal="center" vertical="center"/>
    </xf>
    <xf numFmtId="0" fontId="0" fillId="2" borderId="0" xfId="0" applyFill="1" applyAlignment="1">
      <alignment horizontal="left" vertical="center" wrapText="1"/>
    </xf>
    <xf numFmtId="0" fontId="21" fillId="0" borderId="0" xfId="0" applyFont="1" applyAlignment="1">
      <alignment horizontal="left"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11" borderId="1" xfId="0" applyFont="1" applyFill="1" applyBorder="1" applyAlignment="1" applyProtection="1">
      <alignment horizontal="left" vertical="top" wrapText="1"/>
      <protection locked="0"/>
    </xf>
    <xf numFmtId="0" fontId="2" fillId="11" borderId="2" xfId="0" applyFont="1" applyFill="1" applyBorder="1" applyAlignment="1">
      <alignment horizontal="center" vertical="top" wrapText="1"/>
    </xf>
    <xf numFmtId="0" fontId="2" fillId="11" borderId="3" xfId="0" applyFont="1" applyFill="1" applyBorder="1" applyAlignment="1">
      <alignment horizontal="center" vertical="top" wrapText="1"/>
    </xf>
    <xf numFmtId="0" fontId="2" fillId="11" borderId="6" xfId="0" applyFont="1" applyFill="1" applyBorder="1" applyAlignment="1">
      <alignment horizontal="center" vertical="top" wrapText="1"/>
    </xf>
    <xf numFmtId="0" fontId="2" fillId="11" borderId="1" xfId="0" applyFont="1" applyFill="1" applyBorder="1" applyAlignment="1">
      <alignment horizontal="center" vertical="top" wrapText="1"/>
    </xf>
    <xf numFmtId="0" fontId="2" fillId="0" borderId="1" xfId="0" applyFont="1" applyBorder="1" applyAlignment="1" applyProtection="1">
      <alignment horizontal="left" vertical="top" wrapText="1"/>
      <protection locked="0"/>
    </xf>
    <xf numFmtId="0" fontId="2" fillId="2" borderId="1" xfId="0" applyFont="1" applyFill="1" applyBorder="1" applyAlignment="1">
      <alignment horizontal="center" vertical="top" wrapText="1"/>
    </xf>
    <xf numFmtId="0" fontId="5" fillId="11" borderId="1" xfId="0" applyFont="1" applyFill="1" applyBorder="1" applyAlignment="1" applyProtection="1">
      <alignment horizontal="center" vertical="top" wrapText="1"/>
      <protection locked="0"/>
    </xf>
    <xf numFmtId="0" fontId="8" fillId="8" borderId="19"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23" xfId="0" applyFont="1" applyFill="1" applyBorder="1" applyAlignment="1">
      <alignment horizontal="center" vertical="center"/>
    </xf>
    <xf numFmtId="0" fontId="2" fillId="11" borderId="2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0" fillId="2" borderId="0" xfId="0" applyFill="1" applyAlignment="1">
      <alignment horizontal="left" vertical="top" wrapText="1"/>
    </xf>
    <xf numFmtId="0" fontId="21" fillId="0" borderId="0" xfId="0" applyFont="1" applyAlignment="1">
      <alignment horizontal="left" vertical="center" wrapText="1" indent="2"/>
    </xf>
    <xf numFmtId="0" fontId="0" fillId="11" borderId="2" xfId="0" applyFill="1" applyBorder="1" applyAlignment="1" applyProtection="1">
      <alignment vertical="center" wrapText="1"/>
      <protection locked="0"/>
    </xf>
    <xf numFmtId="0" fontId="0" fillId="11" borderId="3" xfId="0" applyFill="1" applyBorder="1" applyAlignment="1" applyProtection="1">
      <alignment vertical="center" wrapText="1"/>
      <protection locked="0"/>
    </xf>
    <xf numFmtId="0" fontId="0" fillId="11" borderId="6" xfId="0" applyFill="1" applyBorder="1" applyAlignment="1" applyProtection="1">
      <alignment vertical="center" wrapText="1"/>
      <protection locked="0"/>
    </xf>
    <xf numFmtId="0" fontId="0" fillId="0" borderId="0" xfId="0" applyFill="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0" fillId="11" borderId="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11" borderId="1" xfId="0" applyFill="1" applyBorder="1" applyAlignment="1" applyProtection="1">
      <alignment horizontal="left" vertical="center" wrapText="1"/>
      <protection locked="0"/>
    </xf>
    <xf numFmtId="0" fontId="0" fillId="11" borderId="1" xfId="0" applyFill="1" applyBorder="1" applyAlignment="1">
      <alignment horizontal="center" vertical="center"/>
    </xf>
    <xf numFmtId="0" fontId="3" fillId="0" borderId="19" xfId="0" applyFont="1" applyBorder="1" applyAlignment="1">
      <alignment horizontal="center" vertical="center"/>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xf>
    <xf numFmtId="0" fontId="2"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9"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3" fillId="0" borderId="0" xfId="0" applyFont="1" applyAlignment="1">
      <alignment horizontal="center" vertical="center"/>
    </xf>
  </cellXfs>
  <cellStyles count="4">
    <cellStyle name="Comma" xfId="3" builtinId="3"/>
    <cellStyle name="Hyperlink" xfId="2" builtinId="8"/>
    <cellStyle name="Normal" xfId="0" builtinId="0"/>
    <cellStyle name="Percent" xfId="1" builtinId="5"/>
  </cellStyles>
  <dxfs count="270">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ill>
        <patternFill>
          <bgColor theme="2" tint="-0.499984740745262"/>
        </patternFill>
      </fill>
    </dxf>
    <dxf>
      <font>
        <color rgb="FF9C0006"/>
      </font>
      <fill>
        <patternFill>
          <bgColor rgb="FFFFC7CE"/>
        </patternFill>
      </fill>
    </dxf>
    <dxf>
      <fill>
        <patternFill>
          <bgColor rgb="FFFFCCCC"/>
        </patternFill>
      </fill>
    </dxf>
  </dxfs>
  <tableStyles count="0" defaultTableStyle="TableStyleMedium2" defaultPivotStyle="PivotStyleLight16"/>
  <colors>
    <mruColors>
      <color rgb="FFFFCCCC"/>
      <color rgb="FFF2F7F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marachi Okemiri" id="{C2005AE0-6BCA-467D-BA71-41F14E0F9282}" userId="S::amarachi@lgma.ca.gov::a88762ca-6ef7-4e5c-8239-c0e51a5a6dcf" providerId="AD"/>
</personList>
</file>

<file path=xl/theme/theme1.xml><?xml version="1.0" encoding="utf-8"?>
<a:theme xmlns:a="http://schemas.openxmlformats.org/drawingml/2006/main" name="Office Theme">
  <a:themeElements>
    <a:clrScheme name="Custom 4">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9" dT="2021-06-09T20:26:54.00" personId="{C2005AE0-6BCA-467D-BA71-41F14E0F9282}" id="{C6DC7C87-34B3-4F94-A74F-16C2B1B0D57F}">
    <text>Need to add in numerical values for Y and Z</text>
  </threadedComment>
  <threadedComment ref="R19" dT="2021-06-09T20:26:54.00" personId="{C2005AE0-6BCA-467D-BA71-41F14E0F9282}" id="{B98C7AB6-6736-4E91-99C0-98856957C310}">
    <text>Need to add in numerical values for Y and Z</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A4B23-FA01-4DAF-8065-499DB5583F6A}">
  <sheetPr>
    <tabColor rgb="FF00B050"/>
  </sheetPr>
  <dimension ref="A1:E27"/>
  <sheetViews>
    <sheetView tabSelected="1" view="pageLayout" topLeftCell="A4" zoomScaleNormal="115" workbookViewId="0">
      <selection activeCell="B21" sqref="B21:D21"/>
    </sheetView>
  </sheetViews>
  <sheetFormatPr defaultRowHeight="14.4" x14ac:dyDescent="0.3"/>
  <cols>
    <col min="1" max="1" width="29.6640625" customWidth="1"/>
    <col min="2" max="2" width="11" style="169" customWidth="1"/>
    <col min="3" max="3" width="11" customWidth="1"/>
    <col min="4" max="4" width="17" customWidth="1"/>
    <col min="5" max="5" width="32.5546875" customWidth="1"/>
  </cols>
  <sheetData>
    <row r="1" spans="1:5" s="274" customFormat="1" ht="27" customHeight="1" x14ac:dyDescent="0.3">
      <c r="A1" s="274" t="s">
        <v>293</v>
      </c>
      <c r="B1" s="275" t="s">
        <v>532</v>
      </c>
      <c r="C1" s="274" t="s">
        <v>10</v>
      </c>
      <c r="D1" s="274" t="s">
        <v>294</v>
      </c>
      <c r="E1" s="274" t="s">
        <v>297</v>
      </c>
    </row>
    <row r="2" spans="1:5" ht="16.8" customHeight="1" x14ac:dyDescent="0.3">
      <c r="A2" s="112" t="s">
        <v>278</v>
      </c>
      <c r="B2" s="170">
        <f>'AFO with composting'!G34</f>
        <v>0</v>
      </c>
      <c r="C2" s="276">
        <f>'AFO with composting'!N34</f>
        <v>0</v>
      </c>
      <c r="D2" s="63" t="str">
        <f>IF(EXACT("This risk is present",'AFO with composting'!$A$2),IF(COUNTIF('AFO with composting'!$N$6:$N$33,"&gt;=3"),"Yes","No"),"Risk not present")</f>
        <v>Risk not present</v>
      </c>
      <c r="E2" s="134"/>
    </row>
    <row r="3" spans="1:5" ht="16.8" customHeight="1" x14ac:dyDescent="0.3">
      <c r="A3" s="112" t="s">
        <v>279</v>
      </c>
      <c r="B3" s="170">
        <f>'AFO without composting'!G34</f>
        <v>0</v>
      </c>
      <c r="C3" s="276">
        <f>'AFO without composting'!N34</f>
        <v>0</v>
      </c>
      <c r="D3" s="63" t="str">
        <f>IF(EXACT("This risk is present",'AFO without composting'!$A$2),IF(COUNTIF('AFO without composting'!$N$6:$N$33,"&gt;=3"),"Yes","No"),"Risk not present")</f>
        <v>Risk not present</v>
      </c>
      <c r="E3" s="134"/>
    </row>
    <row r="4" spans="1:5" ht="16.8" customHeight="1" x14ac:dyDescent="0.3">
      <c r="A4" s="112" t="s">
        <v>280</v>
      </c>
      <c r="B4" s="170">
        <f>'CAFO &lt;80k'!G34</f>
        <v>0</v>
      </c>
      <c r="C4" s="276">
        <f>'CAFO &lt;80k'!$N$34</f>
        <v>0</v>
      </c>
      <c r="D4" s="63" t="str">
        <f>IF(EXACT("This risk is present",'CAFO &lt;80k'!$A$2),IF(COUNTIF('CAFO &lt;80k'!$N$6:$N$33,"&gt;=3"),"Yes","No"),"Risk not present")</f>
        <v>Risk not present</v>
      </c>
      <c r="E4" s="134"/>
    </row>
    <row r="5" spans="1:5" ht="16.8" customHeight="1" x14ac:dyDescent="0.3">
      <c r="A5" s="112" t="s">
        <v>281</v>
      </c>
      <c r="B5" s="170">
        <f>'CAFO &gt;80k'!G34</f>
        <v>0</v>
      </c>
      <c r="C5" s="276">
        <f>'CAFO &gt;80k'!$N$34</f>
        <v>0</v>
      </c>
      <c r="D5" s="63" t="str">
        <f>IF(EXACT("This risk is present",'CAFO &gt;80k'!$A$2),IF(COUNTIF('CAFO &gt;80k'!$N$6:$N$33,"&gt;=3"),"Yes","No"),"Risk not present")</f>
        <v>Risk not present</v>
      </c>
      <c r="E5" s="134"/>
    </row>
    <row r="6" spans="1:5" ht="16.8" customHeight="1" x14ac:dyDescent="0.3">
      <c r="A6" s="112" t="s">
        <v>282</v>
      </c>
      <c r="B6" s="170">
        <f>'Grazing Lands'!G34</f>
        <v>0</v>
      </c>
      <c r="C6" s="276">
        <f>'Grazing Lands'!$N$34</f>
        <v>0</v>
      </c>
      <c r="D6" s="63" t="str">
        <f>IF(EXACT("This risk is present",'Grazing Lands'!$A$2),IF(COUNTIF('Grazing Lands'!$N$6:$N$33,"&gt;=3"),"Yes","No"),"Risk not present")</f>
        <v>Risk not present</v>
      </c>
      <c r="E6" s="134"/>
    </row>
    <row r="7" spans="1:5" ht="16.8" customHeight="1" x14ac:dyDescent="0.3">
      <c r="A7" s="112" t="s">
        <v>292</v>
      </c>
      <c r="B7" s="170">
        <f>'Domestic Animals &amp; Hobby Farms'!G34</f>
        <v>0</v>
      </c>
      <c r="C7" s="276">
        <f>'Domestic Animals &amp; Hobby Farms'!$N$34</f>
        <v>0</v>
      </c>
      <c r="D7" s="63" t="str">
        <f>IF(EXACT("This risk is present",'Domestic Animals &amp; Hobby Farms'!$A$2),IF(COUNTIF('Domestic Animals &amp; Hobby Farms'!$N$6:$N$33,"&gt;=3"),"Yes","No"),"Risk not present")</f>
        <v>Risk not present</v>
      </c>
      <c r="E7" s="134"/>
    </row>
    <row r="8" spans="1:5" ht="16.8" customHeight="1" x14ac:dyDescent="0.3">
      <c r="A8" s="112" t="s">
        <v>283</v>
      </c>
      <c r="B8" s="170">
        <f>'Composting Operations'!G43</f>
        <v>0</v>
      </c>
      <c r="C8" s="276">
        <f>'Composting Operations'!$N$43</f>
        <v>0</v>
      </c>
      <c r="D8" s="63" t="str">
        <f>IF(EXACT("This risk is present",'Composting Operations'!$A$2),IF(COUNTIF('Composting Operations'!$N$6:$N$42,"&gt;=3"),"Yes","No"),"Risk not present")</f>
        <v>Risk not present</v>
      </c>
      <c r="E8" s="134"/>
    </row>
    <row r="9" spans="1:5" ht="16.8" customHeight="1" x14ac:dyDescent="0.3">
      <c r="A9" s="112" t="s">
        <v>284</v>
      </c>
      <c r="B9" s="170">
        <f>'Non-Synthetic SA Pile'!G43</f>
        <v>0</v>
      </c>
      <c r="C9" s="276">
        <f>'Non-Synthetic SA Pile'!$N$43</f>
        <v>0</v>
      </c>
      <c r="D9" s="63" t="str">
        <f>IF(EXACT("This risk is present",'Non-Synthetic SA Pile'!$A$2),IF(COUNTIF('Non-Synthetic SA Pile'!$N$6:$N$42,"&gt;=3"),"Yes","No"),"Risk not present")</f>
        <v>Risk not present</v>
      </c>
      <c r="E9" s="134"/>
    </row>
    <row r="10" spans="1:5" ht="16.8" customHeight="1" x14ac:dyDescent="0.3">
      <c r="A10" s="112" t="s">
        <v>285</v>
      </c>
      <c r="B10" s="170">
        <f>Biosolids!G43</f>
        <v>0</v>
      </c>
      <c r="C10" s="276">
        <f>Biosolids!$N$43</f>
        <v>0</v>
      </c>
      <c r="D10" s="63" t="str">
        <f>IF(EXACT("This risk is present",Biosolids!$A$2),IF(COUNTIF(Biosolids!$N$6:$N$42,"&gt;=3"),"Yes","No"),"Risk not present")</f>
        <v>Risk not present</v>
      </c>
      <c r="E10" s="134"/>
    </row>
    <row r="11" spans="1:5" ht="16.8" customHeight="1" x14ac:dyDescent="0.3">
      <c r="A11" s="112" t="s">
        <v>286</v>
      </c>
      <c r="B11" s="170">
        <f>'Non-Leafy Green Crop'!G43</f>
        <v>0</v>
      </c>
      <c r="C11" s="276">
        <f>'Non-Leafy Green Crop'!$N$43</f>
        <v>0</v>
      </c>
      <c r="D11" s="63" t="str">
        <f>IF(EXACT("This risk is present",'Non-Leafy Green Crop'!$A$2),IF(COUNTIF('Non-Leafy Green Crop'!$N$6:$N$42,"&gt;=3"),"Yes","No"),"Risk not present")</f>
        <v>Risk not present</v>
      </c>
      <c r="E11" s="134"/>
    </row>
    <row r="12" spans="1:5" ht="16.8" customHeight="1" x14ac:dyDescent="0.3">
      <c r="A12" s="112" t="s">
        <v>287</v>
      </c>
      <c r="B12" s="170">
        <f>'Well Head - Manure Distance'!G37</f>
        <v>0</v>
      </c>
      <c r="C12" s="276">
        <f>'Well Head - Manure Distance'!$N$37</f>
        <v>0</v>
      </c>
      <c r="D12" s="63" t="str">
        <f>IF(EXACT("This risk is present",'Well Head - Manure Distance'!$A$2),IF(COUNTIF('Well Head - Manure Distance'!$N$6:$N$36,"&gt;=3"),"Yes","No"),"Risk not present")</f>
        <v>Risk not present</v>
      </c>
      <c r="E12" s="134"/>
    </row>
    <row r="13" spans="1:5" ht="16.8" customHeight="1" x14ac:dyDescent="0.3">
      <c r="A13" s="112" t="s">
        <v>288</v>
      </c>
      <c r="B13" s="170">
        <f>'Surface Water - Manure Distance'!G37</f>
        <v>0</v>
      </c>
      <c r="C13" s="276">
        <f>'Surface Water - Manure Distance'!$N$37</f>
        <v>0</v>
      </c>
      <c r="D13" s="63" t="str">
        <f>IF(EXACT("This risk is present",'Surface Water - Manure Distance'!$A$2),IF(COUNTIF('Surface Water - Manure Distance'!$N$6:$N$36,"&gt;=3"),"Yes","No"),"Risk not present")</f>
        <v>Risk not present</v>
      </c>
      <c r="E13" s="134"/>
    </row>
    <row r="14" spans="1:5" ht="16.8" customHeight="1" x14ac:dyDescent="0.3">
      <c r="A14" s="112" t="s">
        <v>289</v>
      </c>
      <c r="B14" s="170">
        <f>'Water Storage - Conveyance'!G46</f>
        <v>5</v>
      </c>
      <c r="C14" s="276">
        <f>'Water Storage - Conveyance'!$N$46</f>
        <v>5</v>
      </c>
      <c r="D14" s="63" t="str">
        <f>IF(EXACT("This risk is present",'Water Storage - Conveyance'!$A$2),IF(COUNTIF('Water Storage - Conveyance'!$N$6:$N$45,"&gt;=3"),"Yes","No"),"Risk not present")</f>
        <v>Risk not present</v>
      </c>
      <c r="E14" s="134"/>
    </row>
    <row r="15" spans="1:5" ht="16.8" customHeight="1" x14ac:dyDescent="0.3">
      <c r="A15" s="112" t="s">
        <v>290</v>
      </c>
      <c r="B15" s="170">
        <f>'Urban Settings'!G37</f>
        <v>0</v>
      </c>
      <c r="C15" s="276">
        <f>'Urban Settings'!$N$37</f>
        <v>0</v>
      </c>
      <c r="D15" s="63" t="str">
        <f>IF(EXACT("This risk is present",'Urban Settings'!$A$2),IF(COUNTIF('Urban Settings'!$N$6:$N$36,"&gt;=3"),"Yes","No"),"Risk not present")</f>
        <v>Risk not present</v>
      </c>
      <c r="E15" s="134"/>
    </row>
    <row r="16" spans="1:5" ht="16.8" customHeight="1" x14ac:dyDescent="0.3">
      <c r="A16" s="112" t="s">
        <v>291</v>
      </c>
      <c r="B16" s="170">
        <f>'Habitat-Riparian Area'!G34</f>
        <v>1</v>
      </c>
      <c r="C16" s="276">
        <f>'Habitat-Riparian Area'!$N$34</f>
        <v>1</v>
      </c>
      <c r="D16" s="63" t="str">
        <f>IF(EXACT("This risk is present",'Habitat-Riparian Area'!$A$2),IF(COUNTIF('Habitat-Riparian Area'!$N$9:$N$33,"&gt;=3"),"Yes","No"),"Risk not present")</f>
        <v>Risk not present</v>
      </c>
      <c r="E16" s="134"/>
    </row>
    <row r="17" spans="1:5" ht="9" customHeight="1" x14ac:dyDescent="0.3">
      <c r="C17" s="111"/>
    </row>
    <row r="19" spans="1:5" ht="31.8" customHeight="1" x14ac:dyDescent="0.3">
      <c r="A19" s="173" t="s">
        <v>539</v>
      </c>
      <c r="B19" s="279"/>
      <c r="C19" s="279"/>
      <c r="D19" s="279"/>
    </row>
    <row r="20" spans="1:5" ht="31.8" customHeight="1" x14ac:dyDescent="0.3">
      <c r="A20" s="173" t="s">
        <v>537</v>
      </c>
      <c r="B20" s="280"/>
      <c r="C20" s="280"/>
      <c r="D20" s="280"/>
    </row>
    <row r="21" spans="1:5" ht="31.8" customHeight="1" x14ac:dyDescent="0.3">
      <c r="A21" s="173" t="s">
        <v>538</v>
      </c>
      <c r="B21" s="279"/>
      <c r="C21" s="279"/>
      <c r="D21" s="279"/>
    </row>
    <row r="23" spans="1:5" ht="79.2" customHeight="1" x14ac:dyDescent="0.3">
      <c r="A23" s="277" t="s">
        <v>570</v>
      </c>
      <c r="B23" s="277"/>
      <c r="C23" s="277"/>
      <c r="D23" s="277"/>
      <c r="E23" s="277"/>
    </row>
    <row r="24" spans="1:5" ht="8.4" customHeight="1" x14ac:dyDescent="0.3"/>
    <row r="25" spans="1:5" ht="63" customHeight="1" x14ac:dyDescent="0.3">
      <c r="A25" s="277" t="s">
        <v>572</v>
      </c>
      <c r="B25" s="277"/>
      <c r="C25" s="277"/>
      <c r="D25" s="277"/>
      <c r="E25" s="277"/>
    </row>
    <row r="26" spans="1:5" ht="7.8" customHeight="1" x14ac:dyDescent="0.3"/>
    <row r="27" spans="1:5" ht="109.2" customHeight="1" x14ac:dyDescent="0.3">
      <c r="A27" s="277" t="s">
        <v>571</v>
      </c>
      <c r="B27" s="278"/>
      <c r="C27" s="278"/>
      <c r="D27" s="278"/>
      <c r="E27" s="278"/>
    </row>
  </sheetData>
  <sheetProtection algorithmName="SHA-512" hashValue="p+aIDT2O4Bsp9I6MPLne2pTnToUe4XxhfurBx9EiWMQk7RbaYuENenFX+vpdvE62JTeLzySchzQNMSvWl0ZUQw==" saltValue="gXTqHi6J2MxN+HPSSJInWg==" spinCount="100000" sheet="1" objects="1" scenarios="1"/>
  <mergeCells count="6">
    <mergeCell ref="A27:E27"/>
    <mergeCell ref="B19:D19"/>
    <mergeCell ref="B20:D20"/>
    <mergeCell ref="B21:D21"/>
    <mergeCell ref="A23:E23"/>
    <mergeCell ref="A25:E25"/>
  </mergeCells>
  <conditionalFormatting sqref="A2:XFD16">
    <cfRule type="expression" dxfId="269" priority="1">
      <formula>EXACT($D2,"Yes")</formula>
    </cfRule>
  </conditionalFormatting>
  <hyperlinks>
    <hyperlink ref="A2" location="'AFO with composting'!A1" display="AFO with composting" xr:uid="{53BF6994-4489-46C7-B5EA-CF9DC1FD7BD9}"/>
    <hyperlink ref="A3" location="'AFO without composting'!A1" display="AFO without composting" xr:uid="{E64ACEF6-52E1-4035-BE65-F5E8C505EE3A}"/>
    <hyperlink ref="A4" location="'CAFO &lt;80k'!A1" display="CAFO &lt;80k" xr:uid="{FE3C6352-528F-4A91-9C4F-65A058E377E6}"/>
    <hyperlink ref="A5" location="'CAFO &gt;80k'!A1" display="CAFO &gt;80k" xr:uid="{01AF5CC3-A147-40E1-AC9B-0FE80C95F904}"/>
    <hyperlink ref="A6" location="'Grazing Lands'!A1" display="Grazing Lands" xr:uid="{8F8A3D0F-F78C-4E09-BB9D-F94A6EAA9679}"/>
    <hyperlink ref="A7" location="'Domestic Animals &amp; Hobby Farms'!A1" display="Domestic Animals &amp; Hobby Farms" xr:uid="{49F09361-F83A-4531-A419-D80FC92D9A59}"/>
    <hyperlink ref="A8" location="'Composting Operations'!A1" display="Composting Operations" xr:uid="{8F47DE43-0C6C-41E6-B1F5-CDDF4F6183C6}"/>
    <hyperlink ref="A9" location="'Non-Synthetic SA Pile-Animal'!A1" display="Non-Synthetic SA Pile-Animal" xr:uid="{D8D0E8E1-DCB5-4B50-A910-29A7C1EC9BF5}"/>
    <hyperlink ref="A10" location="Biosolids!A1" display="Biosolids" xr:uid="{BEF9CBDE-821F-470B-92E0-624D44E146B6}"/>
    <hyperlink ref="A11" location="'Non-Leafy Green Crop'!A1" display="Non-Leafy Green Crop" xr:uid="{9837AC72-6857-4333-BD03-CE567856AFB5}"/>
    <hyperlink ref="A12" location="'Well Head - Manure Distance'!A1" display="Well Head - Manure Distance" xr:uid="{9365C85C-0190-4AD2-BD6B-1B0343CF949D}"/>
    <hyperlink ref="A13" location="'Surface Water - Manure Distance'!A1" display="Surface Water - Manure Distance" xr:uid="{3F39E9CE-04F0-401B-A535-2DD5A3E1759E}"/>
    <hyperlink ref="A14" location="'Water Storage - Conveyance'!A1" display="Water Storage - Conveyance" xr:uid="{654D746F-5A36-48B0-8935-90839CCD8435}"/>
    <hyperlink ref="A15" location="'Urban Settings'!A1" display="Urban Settings" xr:uid="{333FADB0-FCC3-4D96-946A-0049E8DE8088}"/>
    <hyperlink ref="A16" location="'Habitat-Riparian Area'!A1" display="Habitat-Riparian Area" xr:uid="{EE4A886A-2C65-4031-809A-E32CAA2E2528}"/>
  </hyperlinks>
  <pageMargins left="0.25" right="0.25" top="0.67500000000000004" bottom="0.59166666666666667" header="0.3" footer="0.3"/>
  <pageSetup orientation="portrait" r:id="rId1"/>
  <headerFooter>
    <oddHeader>&amp;C&amp;"-,Bold"&amp;14Environmental Risk Assessment Tool</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1B3AD-64C4-4F48-B46F-B1F7F072165A}">
  <sheetPr>
    <pageSetUpPr fitToPage="1"/>
  </sheetPr>
  <dimension ref="A1:U87"/>
  <sheetViews>
    <sheetView zoomScale="85" zoomScaleNormal="85" workbookViewId="0">
      <pane xSplit="2" ySplit="5" topLeftCell="C6" activePane="bottomRight" state="frozen"/>
      <selection activeCell="B28" sqref="B28:B30"/>
      <selection pane="topRight" activeCell="B28" sqref="B28:B30"/>
      <selection pane="bottomLeft" activeCell="B28" sqref="B28:B30"/>
      <selection pane="bottomRight" activeCell="J2" sqref="J2"/>
    </sheetView>
  </sheetViews>
  <sheetFormatPr defaultColWidth="9" defaultRowHeight="14.4" x14ac:dyDescent="0.3"/>
  <cols>
    <col min="1" max="1" width="31.33203125" style="63" customWidth="1"/>
    <col min="2" max="2" width="25.33203125" style="26" customWidth="1"/>
    <col min="3" max="3" width="13.109375" style="1" customWidth="1"/>
    <col min="4" max="4" width="24.109375" style="26" customWidth="1"/>
    <col min="5" max="5" width="11.6640625" customWidth="1"/>
    <col min="6" max="6" width="28.33203125" customWidth="1"/>
    <col min="7" max="7" width="11.109375" style="123" customWidth="1"/>
    <col min="8" max="8" width="16.44140625" style="123" customWidth="1"/>
    <col min="9" max="9" width="1.6640625" style="176" customWidth="1"/>
    <col min="10" max="10" width="53.109375" style="195" customWidth="1"/>
    <col min="11" max="11" width="11.88671875" style="123" customWidth="1"/>
    <col min="12" max="12" width="44.109375" customWidth="1"/>
    <col min="13" max="13" width="2.6640625" style="176" customWidth="1"/>
    <col min="14" max="14" width="14.5546875" style="19" customWidth="1"/>
  </cols>
  <sheetData>
    <row r="1" spans="1:21" ht="58.8" customHeight="1" x14ac:dyDescent="0.3">
      <c r="A1" s="193" t="s">
        <v>96</v>
      </c>
      <c r="B1" s="366" t="s">
        <v>152</v>
      </c>
      <c r="C1" s="366"/>
      <c r="D1" s="366"/>
      <c r="E1" s="366"/>
      <c r="F1" s="366"/>
      <c r="G1" s="366"/>
      <c r="H1" s="366"/>
    </row>
    <row r="2" spans="1:21" ht="47.4" customHeight="1" x14ac:dyDescent="0.3">
      <c r="A2" s="175" t="s">
        <v>419</v>
      </c>
      <c r="B2" s="185" t="s">
        <v>489</v>
      </c>
      <c r="C2" s="182"/>
      <c r="D2" s="182"/>
      <c r="E2" s="182"/>
      <c r="F2" s="182"/>
      <c r="G2" s="183"/>
      <c r="H2" s="183"/>
    </row>
    <row r="3" spans="1:21" ht="21.9" customHeight="1" x14ac:dyDescent="0.3">
      <c r="A3" s="75"/>
      <c r="B3" s="182"/>
      <c r="C3" s="182"/>
      <c r="D3" s="182"/>
      <c r="E3" s="182"/>
      <c r="F3" s="182"/>
      <c r="G3" s="183"/>
      <c r="H3" s="183"/>
    </row>
    <row r="4" spans="1:21" ht="38.4" customHeight="1" x14ac:dyDescent="0.3">
      <c r="A4" s="398" t="s">
        <v>552</v>
      </c>
      <c r="B4" s="398"/>
      <c r="C4" s="398"/>
      <c r="D4" s="398"/>
      <c r="E4" s="398"/>
      <c r="F4" s="398"/>
      <c r="G4" s="398"/>
      <c r="H4" s="398"/>
      <c r="J4" s="329" t="s">
        <v>553</v>
      </c>
      <c r="K4" s="329"/>
      <c r="L4" s="329"/>
      <c r="O4" s="101"/>
      <c r="P4" s="101"/>
      <c r="Q4" s="101"/>
      <c r="R4" s="101"/>
      <c r="S4" s="101"/>
      <c r="T4" s="101"/>
      <c r="U4" s="101"/>
    </row>
    <row r="5" spans="1:21" ht="55.2"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21" ht="27.6" customHeight="1" x14ac:dyDescent="0.3">
      <c r="A6" s="333" t="s">
        <v>176</v>
      </c>
      <c r="B6" s="336" t="s">
        <v>181</v>
      </c>
      <c r="C6" s="339">
        <f>VLOOKUP(B6,' Risks x Ratings'!C2:D7,2,FALSE)</f>
        <v>0</v>
      </c>
      <c r="D6" s="330" t="s">
        <v>120</v>
      </c>
      <c r="E6" s="333">
        <f>VLOOKUP(D6,' Risks x Ratings'!C112:D114,2,FALSE)</f>
        <v>0</v>
      </c>
      <c r="F6" s="363"/>
      <c r="G6" s="287">
        <f>IF(E6&gt;0,E6,C6)</f>
        <v>0</v>
      </c>
      <c r="H6" s="319" t="str">
        <f>IF(G6&gt;=3,"Mitigation Required", "No Mitigation Required")</f>
        <v>No Mitigation Required</v>
      </c>
      <c r="I6" s="177"/>
      <c r="J6" s="250"/>
      <c r="K6" s="194">
        <f>-IF(ISBLANK(J6),0,VLOOKUP(J6,'Mitigations x Values'!$C$2:$E$25,3,FALSE))</f>
        <v>0</v>
      </c>
      <c r="L6" s="137"/>
      <c r="M6" s="178"/>
      <c r="N6" s="287">
        <f>IF(G6&gt;1,MAX(1,G6*(1+K6)*(1+K7)*(1+K8)),G6)</f>
        <v>0</v>
      </c>
    </row>
    <row r="7" spans="1:21" ht="27.6" customHeight="1" x14ac:dyDescent="0.3">
      <c r="A7" s="334"/>
      <c r="B7" s="337"/>
      <c r="C7" s="340"/>
      <c r="D7" s="331"/>
      <c r="E7" s="334"/>
      <c r="F7" s="364"/>
      <c r="G7" s="288"/>
      <c r="H7" s="320"/>
      <c r="I7" s="177"/>
      <c r="J7" s="250"/>
      <c r="K7" s="194">
        <f>-IF(ISBLANK(J7),0,VLOOKUP(J7,'Mitigations x Values'!$C$2:$E$25,3,FALSE))</f>
        <v>0</v>
      </c>
      <c r="L7" s="137"/>
      <c r="M7" s="178"/>
      <c r="N7" s="288"/>
    </row>
    <row r="8" spans="1:21" ht="27.6" customHeight="1" x14ac:dyDescent="0.3">
      <c r="A8" s="335"/>
      <c r="B8" s="338"/>
      <c r="C8" s="341"/>
      <c r="D8" s="332"/>
      <c r="E8" s="335"/>
      <c r="F8" s="365"/>
      <c r="G8" s="289"/>
      <c r="H8" s="321"/>
      <c r="I8" s="177"/>
      <c r="J8" s="250"/>
      <c r="K8" s="194">
        <f>-IF(ISBLANK(J8),0,VLOOKUP(J8,'Mitigations x Values'!$C$2:$E$25,3,FALSE))</f>
        <v>0</v>
      </c>
      <c r="L8" s="137"/>
      <c r="M8" s="178"/>
      <c r="N8" s="289"/>
    </row>
    <row r="9" spans="1:21" ht="27.6" customHeight="1" x14ac:dyDescent="0.3">
      <c r="A9" s="370" t="s">
        <v>173</v>
      </c>
      <c r="B9" s="373" t="s">
        <v>486</v>
      </c>
      <c r="C9" s="356">
        <f>VLOOKUP(B9,' Risks x Ratings'!C9:D12,2,FALSE)</f>
        <v>0</v>
      </c>
      <c r="D9" s="359" t="s">
        <v>120</v>
      </c>
      <c r="E9" s="370">
        <f>VLOOKUP(D9,' Risks x Ratings'!C112:D114,2,FALSE)</f>
        <v>0</v>
      </c>
      <c r="F9" s="367"/>
      <c r="G9" s="287">
        <f t="shared" ref="G9" si="0">IF(E9&gt;0,E9,C9)</f>
        <v>0</v>
      </c>
      <c r="H9" s="319" t="str">
        <f>IF(G9&gt;=3,"Mitigation Required", "No Mitigation Required")</f>
        <v>No Mitigation Required</v>
      </c>
      <c r="I9" s="177"/>
      <c r="J9" s="259"/>
      <c r="K9" s="188">
        <f>-IF(ISBLANK(J9),0,VLOOKUP(J9,'Mitigations x Values'!$C$2:$E$25,3,FALSE))</f>
        <v>0</v>
      </c>
      <c r="L9" s="150"/>
      <c r="N9" s="287">
        <f t="shared" ref="N9" si="1">IF(G9&gt;1,MAX(1,G9*(1+K9)*(1+K10)*(1+K11)),G9)</f>
        <v>0</v>
      </c>
    </row>
    <row r="10" spans="1:21" ht="27.6" customHeight="1" x14ac:dyDescent="0.3">
      <c r="A10" s="371"/>
      <c r="B10" s="374"/>
      <c r="C10" s="357"/>
      <c r="D10" s="360"/>
      <c r="E10" s="371"/>
      <c r="F10" s="368"/>
      <c r="G10" s="288"/>
      <c r="H10" s="320"/>
      <c r="I10" s="177"/>
      <c r="J10" s="259"/>
      <c r="K10" s="189">
        <f>-IF(ISBLANK(J10),0,VLOOKUP(J10,'Mitigations x Values'!$C$2:$E$25,3,FALSE))</f>
        <v>0</v>
      </c>
      <c r="L10" s="150"/>
      <c r="N10" s="288"/>
    </row>
    <row r="11" spans="1:21" ht="27.6" customHeight="1" x14ac:dyDescent="0.3">
      <c r="A11" s="372"/>
      <c r="B11" s="375"/>
      <c r="C11" s="358"/>
      <c r="D11" s="361"/>
      <c r="E11" s="372"/>
      <c r="F11" s="369"/>
      <c r="G11" s="289"/>
      <c r="H11" s="321"/>
      <c r="I11" s="177"/>
      <c r="J11" s="259"/>
      <c r="K11" s="189">
        <f>-IF(ISBLANK(J11),0,VLOOKUP(J11,'Mitigations x Values'!$C$2:$E$25,3,FALSE))</f>
        <v>0</v>
      </c>
      <c r="L11" s="150"/>
      <c r="N11" s="289"/>
    </row>
    <row r="12" spans="1:21" ht="27.6" customHeight="1" x14ac:dyDescent="0.3">
      <c r="A12" s="333" t="s">
        <v>174</v>
      </c>
      <c r="B12" s="336" t="s">
        <v>188</v>
      </c>
      <c r="C12" s="339">
        <f>VLOOKUP(B12,' Risks x Ratings'!C14:D17,2,FALSE)</f>
        <v>0</v>
      </c>
      <c r="D12" s="342" t="s">
        <v>120</v>
      </c>
      <c r="E12" s="333">
        <f>VLOOKUP(D12,' Risks x Ratings'!C112:D114,2,FALSE)</f>
        <v>0</v>
      </c>
      <c r="F12" s="363"/>
      <c r="G12" s="287">
        <f t="shared" ref="G12" si="2">IF(E12&gt;0,E12,C12)</f>
        <v>0</v>
      </c>
      <c r="H12" s="313" t="str">
        <f>IF(G12&gt;=3,"Mitigation Required", "No Mitigation Required")</f>
        <v>No Mitigation Required</v>
      </c>
      <c r="I12" s="177"/>
      <c r="J12" s="253"/>
      <c r="K12" s="191">
        <f>-IF(ISBLANK(J12),0,VLOOKUP(J12,'Mitigations x Values'!$C$2:$E$25,3,FALSE))</f>
        <v>0</v>
      </c>
      <c r="L12" s="148"/>
      <c r="N12" s="287">
        <f t="shared" ref="N12" si="3">IF(G12&gt;1,MAX(1,G12*(1+K12)*(1+K13)*(1+K14)),G12)</f>
        <v>0</v>
      </c>
    </row>
    <row r="13" spans="1:21" ht="27.6" customHeight="1" x14ac:dyDescent="0.3">
      <c r="A13" s="334"/>
      <c r="B13" s="337"/>
      <c r="C13" s="340"/>
      <c r="D13" s="343"/>
      <c r="E13" s="334"/>
      <c r="F13" s="364"/>
      <c r="G13" s="288"/>
      <c r="H13" s="314"/>
      <c r="I13" s="177"/>
      <c r="J13" s="253"/>
      <c r="K13" s="191">
        <f>-IF(ISBLANK(J13),0,VLOOKUP(J13,'Mitigations x Values'!$C$2:$E$25,3,FALSE))</f>
        <v>0</v>
      </c>
      <c r="L13" s="148"/>
      <c r="N13" s="288"/>
    </row>
    <row r="14" spans="1:21" ht="27.6" customHeight="1" x14ac:dyDescent="0.3">
      <c r="A14" s="335"/>
      <c r="B14" s="338"/>
      <c r="C14" s="341"/>
      <c r="D14" s="344"/>
      <c r="E14" s="335"/>
      <c r="F14" s="365"/>
      <c r="G14" s="289"/>
      <c r="H14" s="315"/>
      <c r="I14" s="177"/>
      <c r="J14" s="253"/>
      <c r="K14" s="191">
        <f>-IF(ISBLANK(J14),0,VLOOKUP(J14,'Mitigations x Values'!$C$2:$E$25,3,FALSE))</f>
        <v>0</v>
      </c>
      <c r="L14" s="148"/>
      <c r="N14" s="289"/>
    </row>
    <row r="15" spans="1:21" ht="27.6" customHeight="1" x14ac:dyDescent="0.3">
      <c r="A15" s="370" t="s">
        <v>509</v>
      </c>
      <c r="B15" s="373" t="s">
        <v>189</v>
      </c>
      <c r="C15" s="356">
        <f>VLOOKUP(B15,' Risks x Ratings'!C19:D22,2,FALSE)</f>
        <v>0</v>
      </c>
      <c r="D15" s="359" t="s">
        <v>120</v>
      </c>
      <c r="E15" s="370">
        <f>VLOOKUP(D15,' Risks x Ratings'!$C$105:$D$108,2,FALSE)</f>
        <v>0</v>
      </c>
      <c r="F15" s="367"/>
      <c r="G15" s="287">
        <f t="shared" ref="G15" si="4">IF(E15&gt;0,E15,C15)</f>
        <v>0</v>
      </c>
      <c r="H15" s="319" t="str">
        <f>IF(G15&gt;=3,"Mitigation Required", "No Mitigation Required")</f>
        <v>No Mitigation Required</v>
      </c>
      <c r="I15" s="177"/>
      <c r="J15" s="259"/>
      <c r="K15" s="189">
        <f>-IF(ISBLANK(J15),0,VLOOKUP(J15,'Mitigations x Values'!$C$2:$E$25,3,FALSE))</f>
        <v>0</v>
      </c>
      <c r="L15" s="150"/>
      <c r="N15" s="287">
        <f>IF(G15&gt;1,MAX(1,G15*(1+K15)*(1+K16)*(1+K17)),G15)</f>
        <v>0</v>
      </c>
    </row>
    <row r="16" spans="1:21" ht="27.6" customHeight="1" x14ac:dyDescent="0.3">
      <c r="A16" s="371"/>
      <c r="B16" s="374"/>
      <c r="C16" s="357"/>
      <c r="D16" s="360"/>
      <c r="E16" s="371"/>
      <c r="F16" s="368"/>
      <c r="G16" s="288"/>
      <c r="H16" s="320"/>
      <c r="I16" s="177"/>
      <c r="J16" s="259"/>
      <c r="K16" s="189">
        <f>-IF(ISBLANK(J16),0,VLOOKUP(J16,'Mitigations x Values'!$C$2:$E$25,3,FALSE))</f>
        <v>0</v>
      </c>
      <c r="L16" s="150"/>
      <c r="N16" s="288"/>
    </row>
    <row r="17" spans="1:14" ht="27.6" customHeight="1" x14ac:dyDescent="0.3">
      <c r="A17" s="372"/>
      <c r="B17" s="375"/>
      <c r="C17" s="358"/>
      <c r="D17" s="361"/>
      <c r="E17" s="372"/>
      <c r="F17" s="369"/>
      <c r="G17" s="289"/>
      <c r="H17" s="321"/>
      <c r="I17" s="177"/>
      <c r="J17" s="259"/>
      <c r="K17" s="189">
        <f>-IF(ISBLANK(J17),0,VLOOKUP(J17,'Mitigations x Values'!$C$2:$E$25,3,FALSE))</f>
        <v>0</v>
      </c>
      <c r="L17" s="150"/>
      <c r="N17" s="289"/>
    </row>
    <row r="18" spans="1:14" ht="27.6" customHeight="1" x14ac:dyDescent="0.3">
      <c r="A18" s="293" t="s">
        <v>194</v>
      </c>
      <c r="B18" s="350" t="s">
        <v>123</v>
      </c>
      <c r="C18" s="339">
        <f>VLOOKUP(B18,' Risks x Ratings'!C63:D66,2,FALSE)</f>
        <v>0</v>
      </c>
      <c r="D18" s="342" t="s">
        <v>120</v>
      </c>
      <c r="E18" s="333">
        <f>VLOOKUP(D18,' Risks x Ratings'!$C$105:$D$108,2,FALSE)</f>
        <v>0</v>
      </c>
      <c r="F18" s="363"/>
      <c r="G18" s="287">
        <f t="shared" ref="G18" si="5">IF(E18&gt;0,E18,C18)</f>
        <v>0</v>
      </c>
      <c r="H18" s="313" t="str">
        <f>IF(G18&gt;=3,"Mitigation Required", "No Mitigation Required")</f>
        <v>No Mitigation Required</v>
      </c>
      <c r="I18" s="177"/>
      <c r="J18" s="260"/>
      <c r="K18" s="190">
        <f>-IF(ISBLANK(J18),0,VLOOKUP(J18,'Mitigations x Values'!$C$2:$E$25,3,FALSE))</f>
        <v>0</v>
      </c>
      <c r="L18" s="149"/>
      <c r="N18" s="287">
        <f t="shared" ref="N18" si="6">IF(G18&gt;1,MAX(1,G18*(1+K18)*(1+K19)*(1+K20)),G18)</f>
        <v>0</v>
      </c>
    </row>
    <row r="19" spans="1:14" ht="27.6" customHeight="1" x14ac:dyDescent="0.3">
      <c r="A19" s="294"/>
      <c r="B19" s="351"/>
      <c r="C19" s="340"/>
      <c r="D19" s="343"/>
      <c r="E19" s="334"/>
      <c r="F19" s="364"/>
      <c r="G19" s="288"/>
      <c r="H19" s="314"/>
      <c r="I19" s="177"/>
      <c r="J19" s="260"/>
      <c r="K19" s="190">
        <f>-IF(ISBLANK(J19),0,VLOOKUP(J19,'Mitigations x Values'!$C$2:$E$25,3,FALSE))</f>
        <v>0</v>
      </c>
      <c r="L19" s="149"/>
      <c r="N19" s="288"/>
    </row>
    <row r="20" spans="1:14" ht="27.6" customHeight="1" x14ac:dyDescent="0.3">
      <c r="A20" s="295"/>
      <c r="B20" s="352"/>
      <c r="C20" s="341"/>
      <c r="D20" s="344"/>
      <c r="E20" s="335"/>
      <c r="F20" s="365"/>
      <c r="G20" s="289"/>
      <c r="H20" s="315"/>
      <c r="I20" s="177"/>
      <c r="J20" s="260"/>
      <c r="K20" s="190">
        <f>-IF(ISBLANK(J20),0,VLOOKUP(J20,'Mitigations x Values'!$C$2:$E$25,3,FALSE))</f>
        <v>0</v>
      </c>
      <c r="L20" s="149"/>
      <c r="N20" s="289"/>
    </row>
    <row r="21" spans="1:14" ht="27.6" customHeight="1" x14ac:dyDescent="0.3">
      <c r="A21" s="296" t="s">
        <v>200</v>
      </c>
      <c r="B21" s="353" t="s">
        <v>198</v>
      </c>
      <c r="C21" s="356">
        <f>VLOOKUP(B21,' Risks x Ratings'!C68:D71,2,FALSE)</f>
        <v>0</v>
      </c>
      <c r="D21" s="359" t="s">
        <v>120</v>
      </c>
      <c r="E21" s="333">
        <f>VLOOKUP(D21,' Risks x Ratings'!$C$105:$D$108,2,FALSE)</f>
        <v>0</v>
      </c>
      <c r="F21" s="367"/>
      <c r="G21" s="287">
        <f t="shared" ref="G21" si="7">IF(E21&gt;0,E21,C21)</f>
        <v>0</v>
      </c>
      <c r="H21" s="319" t="str">
        <f>IF(G21&gt;=3,"Mitigation Required", "No Mitigation Required")</f>
        <v>No Mitigation Required</v>
      </c>
      <c r="I21" s="177"/>
      <c r="J21" s="261"/>
      <c r="K21" s="189">
        <f>-IF(ISBLANK(J21),0,VLOOKUP(J21,'Mitigations x Values'!$C$2:$E$25,3,FALSE))</f>
        <v>0</v>
      </c>
      <c r="L21" s="150"/>
      <c r="N21" s="287">
        <f t="shared" ref="N21" si="8">IF(G21&gt;1,MAX(1,G21*(1+K21)*(1+K22)*(1+K23)),G21)</f>
        <v>0</v>
      </c>
    </row>
    <row r="22" spans="1:14" ht="27.6" customHeight="1" x14ac:dyDescent="0.3">
      <c r="A22" s="297"/>
      <c r="B22" s="354"/>
      <c r="C22" s="357"/>
      <c r="D22" s="360"/>
      <c r="E22" s="334"/>
      <c r="F22" s="368"/>
      <c r="G22" s="288"/>
      <c r="H22" s="320"/>
      <c r="I22" s="177"/>
      <c r="J22" s="261"/>
      <c r="K22" s="189">
        <f>-IF(ISBLANK(J22),0,VLOOKUP(J22,'Mitigations x Values'!$C$2:$E$25,3,FALSE))</f>
        <v>0</v>
      </c>
      <c r="L22" s="150"/>
      <c r="N22" s="288"/>
    </row>
    <row r="23" spans="1:14" ht="27.6" customHeight="1" x14ac:dyDescent="0.3">
      <c r="A23" s="298"/>
      <c r="B23" s="355"/>
      <c r="C23" s="358"/>
      <c r="D23" s="361"/>
      <c r="E23" s="335"/>
      <c r="F23" s="369"/>
      <c r="G23" s="289"/>
      <c r="H23" s="321"/>
      <c r="I23" s="177"/>
      <c r="J23" s="261"/>
      <c r="K23" s="189">
        <f>-IF(ISBLANK(J23),0,VLOOKUP(J23,'Mitigations x Values'!$C$2:$E$25,3,FALSE))</f>
        <v>0</v>
      </c>
      <c r="L23" s="150"/>
      <c r="N23" s="289"/>
    </row>
    <row r="24" spans="1:14" ht="27.6" customHeight="1" x14ac:dyDescent="0.3">
      <c r="A24" s="346" t="s">
        <v>205</v>
      </c>
      <c r="B24" s="347" t="s">
        <v>53</v>
      </c>
      <c r="C24" s="348">
        <f>VLOOKUP(B24,' Risks x Ratings'!C93:D96,2,FALSE)</f>
        <v>0</v>
      </c>
      <c r="D24" s="349" t="s">
        <v>120</v>
      </c>
      <c r="E24" s="333">
        <f>VLOOKUP(D24,' Risks x Ratings'!$C$105:$D$108,2,FALSE)</f>
        <v>0</v>
      </c>
      <c r="F24" s="362"/>
      <c r="G24" s="287">
        <f t="shared" ref="G24" si="9">IF(E24&gt;0,E24,C24)</f>
        <v>0</v>
      </c>
      <c r="H24" s="325" t="str">
        <f>IF(G24&gt;=3,"Mitigation Required", "No Mitigation Required")</f>
        <v>No Mitigation Required</v>
      </c>
      <c r="I24" s="177"/>
      <c r="J24" s="262"/>
      <c r="K24" s="191">
        <f>-IF(ISBLANK(J24),0,VLOOKUP(J24,'Mitigations x Values'!$C$2:$E$25,3,FALSE))</f>
        <v>0</v>
      </c>
      <c r="L24" s="148"/>
      <c r="N24" s="287">
        <f t="shared" ref="N24" si="10">IF(G24&gt;1,MAX(1,G24*(1+K24)*(1+K25)*(1+K26)),G24)</f>
        <v>0</v>
      </c>
    </row>
    <row r="25" spans="1:14" ht="27.6" customHeight="1" x14ac:dyDescent="0.3">
      <c r="A25" s="346"/>
      <c r="B25" s="347"/>
      <c r="C25" s="348"/>
      <c r="D25" s="349"/>
      <c r="E25" s="334"/>
      <c r="F25" s="362"/>
      <c r="G25" s="288"/>
      <c r="H25" s="325"/>
      <c r="I25" s="177"/>
      <c r="J25" s="262"/>
      <c r="K25" s="191">
        <f>-IF(ISBLANK(J25),0,VLOOKUP(J25,'Mitigations x Values'!$C$2:$E$25,3,FALSE))</f>
        <v>0</v>
      </c>
      <c r="L25" s="148"/>
      <c r="N25" s="288"/>
    </row>
    <row r="26" spans="1:14" ht="27.6" customHeight="1" x14ac:dyDescent="0.3">
      <c r="A26" s="346"/>
      <c r="B26" s="347"/>
      <c r="C26" s="348"/>
      <c r="D26" s="349"/>
      <c r="E26" s="335"/>
      <c r="F26" s="362"/>
      <c r="G26" s="289"/>
      <c r="H26" s="325"/>
      <c r="I26" s="177"/>
      <c r="J26" s="262"/>
      <c r="K26" s="191">
        <f>-IF(ISBLANK(J26),0,VLOOKUP(J26,'Mitigations x Values'!$C$2:$E$25,3,FALSE))</f>
        <v>0</v>
      </c>
      <c r="L26" s="148"/>
      <c r="N26" s="289"/>
    </row>
    <row r="27" spans="1:14" x14ac:dyDescent="0.3">
      <c r="A27" s="290" t="s">
        <v>94</v>
      </c>
      <c r="B27" s="291"/>
      <c r="C27" s="77" t="s">
        <v>103</v>
      </c>
      <c r="D27" s="290" t="s">
        <v>95</v>
      </c>
      <c r="E27" s="318"/>
      <c r="F27" s="318"/>
      <c r="G27" s="86"/>
      <c r="H27" s="87"/>
      <c r="I27" s="177"/>
      <c r="J27" s="263"/>
      <c r="K27" s="86"/>
      <c r="L27" s="151"/>
      <c r="N27" s="100"/>
    </row>
    <row r="28" spans="1:14" s="202" customFormat="1" ht="28.2" customHeight="1" x14ac:dyDescent="0.3">
      <c r="A28" s="387" t="s">
        <v>49</v>
      </c>
      <c r="B28" s="390" t="s">
        <v>211</v>
      </c>
      <c r="C28" s="394">
        <f>VLOOKUP(B28,' Risks x Ratings'!$C$98:$D$101,2,FALSE)</f>
        <v>0</v>
      </c>
      <c r="D28" s="397"/>
      <c r="E28" s="397"/>
      <c r="F28" s="397"/>
      <c r="G28" s="394">
        <f>C28</f>
        <v>0</v>
      </c>
      <c r="H28" s="300" t="str">
        <f>IF(G28&gt;=3,"Mitigation Required", "No Mitigation Required")</f>
        <v>No Mitigation Required</v>
      </c>
      <c r="I28" s="198"/>
      <c r="J28" s="264"/>
      <c r="K28" s="199">
        <f>-IF(ISBLANK(J28),0,VLOOKUP(J28,'Mitigations x Values'!$C$2:$E$25,3,FALSE))</f>
        <v>0</v>
      </c>
      <c r="L28" s="200"/>
      <c r="M28" s="201"/>
      <c r="N28" s="381">
        <f>IF(G28&gt;1,MAX(1,G28*(1+K28)*(1+K29)*(1+K30)),G28)</f>
        <v>0</v>
      </c>
    </row>
    <row r="29" spans="1:14" s="202" customFormat="1" ht="28.2" customHeight="1" x14ac:dyDescent="0.3">
      <c r="A29" s="388"/>
      <c r="B29" s="390"/>
      <c r="C29" s="394"/>
      <c r="D29" s="397"/>
      <c r="E29" s="397"/>
      <c r="F29" s="397"/>
      <c r="G29" s="394"/>
      <c r="H29" s="300"/>
      <c r="I29" s="198"/>
      <c r="J29" s="232"/>
      <c r="K29" s="199">
        <f>-IF(ISBLANK(J29),0,VLOOKUP(J29,'Mitigations x Values'!$C$2:$E$25,3,FALSE))</f>
        <v>0</v>
      </c>
      <c r="L29" s="203"/>
      <c r="M29" s="201"/>
      <c r="N29" s="382"/>
    </row>
    <row r="30" spans="1:14" s="202" customFormat="1" ht="28.2" customHeight="1" x14ac:dyDescent="0.3">
      <c r="A30" s="388"/>
      <c r="B30" s="390"/>
      <c r="C30" s="394"/>
      <c r="D30" s="397"/>
      <c r="E30" s="397"/>
      <c r="F30" s="397"/>
      <c r="G30" s="394"/>
      <c r="H30" s="300"/>
      <c r="I30" s="198"/>
      <c r="J30" s="236"/>
      <c r="K30" s="199">
        <f>-IF(ISBLANK(J30),0,VLOOKUP(J30,'Mitigations x Values'!$C$2:$E$25,3,FALSE))</f>
        <v>0</v>
      </c>
      <c r="L30" s="204"/>
      <c r="M30" s="201"/>
      <c r="N30" s="383"/>
    </row>
    <row r="31" spans="1:14" s="202" customFormat="1" ht="28.2" customHeight="1" x14ac:dyDescent="0.3">
      <c r="A31" s="388"/>
      <c r="B31" s="395" t="s">
        <v>211</v>
      </c>
      <c r="C31" s="387">
        <f>VLOOKUP(B31,' Risks x Ratings'!$C$98:$D$101,2,FALSE)</f>
        <v>0</v>
      </c>
      <c r="D31" s="327"/>
      <c r="E31" s="327"/>
      <c r="F31" s="327"/>
      <c r="G31" s="396">
        <f t="shared" ref="G31:G40" si="11">C31</f>
        <v>0</v>
      </c>
      <c r="H31" s="325" t="str">
        <f>IF(G31&gt;=3,"Mitigation Required", "No Mitigation Required")</f>
        <v>No Mitigation Required</v>
      </c>
      <c r="I31" s="198"/>
      <c r="J31" s="233"/>
      <c r="K31" s="199">
        <f>-IF(ISBLANK(J31),0,VLOOKUP(J31,'Mitigations x Values'!$C$2:$E$25,3,FALSE))</f>
        <v>0</v>
      </c>
      <c r="L31" s="206"/>
      <c r="M31" s="201"/>
      <c r="N31" s="381">
        <f t="shared" ref="N31" si="12">IF(G31&gt;1,MAX(1,G31*(1+K31)*(1+K32)*(1+K33)),G31)</f>
        <v>0</v>
      </c>
    </row>
    <row r="32" spans="1:14" s="202" customFormat="1" ht="28.2" customHeight="1" x14ac:dyDescent="0.3">
      <c r="A32" s="388"/>
      <c r="B32" s="395"/>
      <c r="C32" s="388"/>
      <c r="D32" s="327"/>
      <c r="E32" s="327"/>
      <c r="F32" s="327"/>
      <c r="G32" s="396"/>
      <c r="H32" s="325"/>
      <c r="I32" s="198"/>
      <c r="J32" s="233"/>
      <c r="K32" s="199">
        <f>-IF(ISBLANK(J32),0,VLOOKUP(J32,'Mitigations x Values'!$C$2:$E$25,3,FALSE))</f>
        <v>0</v>
      </c>
      <c r="L32" s="206"/>
      <c r="M32" s="201"/>
      <c r="N32" s="382"/>
    </row>
    <row r="33" spans="1:14" s="202" customFormat="1" ht="28.2" customHeight="1" x14ac:dyDescent="0.3">
      <c r="A33" s="388"/>
      <c r="B33" s="395"/>
      <c r="C33" s="389"/>
      <c r="D33" s="327"/>
      <c r="E33" s="327"/>
      <c r="F33" s="327"/>
      <c r="G33" s="396"/>
      <c r="H33" s="325"/>
      <c r="I33" s="198"/>
      <c r="J33" s="237"/>
      <c r="K33" s="199">
        <f>-IF(ISBLANK(J33),0,VLOOKUP(J33,'Mitigations x Values'!$C$2:$E$25,3,FALSE))</f>
        <v>0</v>
      </c>
      <c r="L33" s="207"/>
      <c r="M33" s="201"/>
      <c r="N33" s="383"/>
    </row>
    <row r="34" spans="1:14" s="202" customFormat="1" ht="28.2" customHeight="1" x14ac:dyDescent="0.3">
      <c r="A34" s="388"/>
      <c r="B34" s="390" t="s">
        <v>211</v>
      </c>
      <c r="C34" s="391">
        <f>VLOOKUP(B34,' Risks x Ratings'!$C$98:$D$101,2,FALSE)</f>
        <v>0</v>
      </c>
      <c r="D34" s="299"/>
      <c r="E34" s="299"/>
      <c r="F34" s="299"/>
      <c r="G34" s="394">
        <f t="shared" si="11"/>
        <v>0</v>
      </c>
      <c r="H34" s="300" t="str">
        <f>IF(G34&gt;=3,"Mitigation Required", "No Mitigation Required")</f>
        <v>No Mitigation Required</v>
      </c>
      <c r="I34" s="198"/>
      <c r="J34" s="232"/>
      <c r="K34" s="199">
        <f>-IF(ISBLANK(J34),0,VLOOKUP(J34,'Mitigations x Values'!$C$2:$E$25,3,FALSE))</f>
        <v>0</v>
      </c>
      <c r="L34" s="203"/>
      <c r="M34" s="201"/>
      <c r="N34" s="381">
        <f t="shared" ref="N34" si="13">IF(G34&gt;1,MAX(1,G34*(1+K34)*(1+K35)*(1+K36)),G34)</f>
        <v>0</v>
      </c>
    </row>
    <row r="35" spans="1:14" s="202" customFormat="1" ht="28.2" customHeight="1" x14ac:dyDescent="0.3">
      <c r="A35" s="388"/>
      <c r="B35" s="390"/>
      <c r="C35" s="392"/>
      <c r="D35" s="299"/>
      <c r="E35" s="299"/>
      <c r="F35" s="299"/>
      <c r="G35" s="394"/>
      <c r="H35" s="300"/>
      <c r="I35" s="198"/>
      <c r="J35" s="232"/>
      <c r="K35" s="199">
        <f>-IF(ISBLANK(J35),0,VLOOKUP(J35,'Mitigations x Values'!$C$2:$E$25,3,FALSE))</f>
        <v>0</v>
      </c>
      <c r="L35" s="203"/>
      <c r="M35" s="201"/>
      <c r="N35" s="382"/>
    </row>
    <row r="36" spans="1:14" s="202" customFormat="1" ht="28.2" customHeight="1" x14ac:dyDescent="0.3">
      <c r="A36" s="388"/>
      <c r="B36" s="390"/>
      <c r="C36" s="393"/>
      <c r="D36" s="299"/>
      <c r="E36" s="299"/>
      <c r="F36" s="299"/>
      <c r="G36" s="394"/>
      <c r="H36" s="300"/>
      <c r="I36" s="198"/>
      <c r="J36" s="232"/>
      <c r="K36" s="199">
        <f>-IF(ISBLANK(J36),0,VLOOKUP(J36,'Mitigations x Values'!$C$2:$E$25,3,FALSE))</f>
        <v>0</v>
      </c>
      <c r="L36" s="203"/>
      <c r="M36" s="201"/>
      <c r="N36" s="383"/>
    </row>
    <row r="37" spans="1:14" s="202" customFormat="1" ht="28.2" customHeight="1" x14ac:dyDescent="0.3">
      <c r="A37" s="388"/>
      <c r="B37" s="384" t="s">
        <v>211</v>
      </c>
      <c r="C37" s="387">
        <f>VLOOKUP(B37,' Risks x Ratings'!$C$98:$D$101,2,FALSE)</f>
        <v>0</v>
      </c>
      <c r="D37" s="304"/>
      <c r="E37" s="305"/>
      <c r="F37" s="306"/>
      <c r="G37" s="381">
        <f t="shared" si="11"/>
        <v>0</v>
      </c>
      <c r="H37" s="313" t="str">
        <f>IF(G37&gt;=3,"Mitigation Required", "No Mitigation Required")</f>
        <v>No Mitigation Required</v>
      </c>
      <c r="I37" s="198"/>
      <c r="J37" s="205"/>
      <c r="K37" s="199">
        <f>-IF(ISBLANK(J37),0,VLOOKUP(J37,'Mitigations x Values'!$C$2:$E$25,3,FALSE))</f>
        <v>0</v>
      </c>
      <c r="L37" s="208"/>
      <c r="M37" s="201"/>
      <c r="N37" s="381">
        <f t="shared" ref="N37" si="14">IF(G37&gt;1,MAX(1,G37*(1+K37)*(1+K38)*(1+K39)),G37)</f>
        <v>0</v>
      </c>
    </row>
    <row r="38" spans="1:14" s="202" customFormat="1" ht="28.2" customHeight="1" x14ac:dyDescent="0.3">
      <c r="A38" s="388"/>
      <c r="B38" s="385"/>
      <c r="C38" s="388"/>
      <c r="D38" s="307"/>
      <c r="E38" s="308"/>
      <c r="F38" s="309"/>
      <c r="G38" s="382"/>
      <c r="H38" s="314"/>
      <c r="I38" s="198"/>
      <c r="J38" s="205"/>
      <c r="K38" s="199">
        <f>-IF(ISBLANK(J38),0,VLOOKUP(J38,'Mitigations x Values'!$C$2:$E$25,3,FALSE))</f>
        <v>0</v>
      </c>
      <c r="L38" s="208"/>
      <c r="M38" s="201"/>
      <c r="N38" s="382"/>
    </row>
    <row r="39" spans="1:14" s="202" customFormat="1" ht="28.2" customHeight="1" x14ac:dyDescent="0.3">
      <c r="A39" s="388"/>
      <c r="B39" s="386"/>
      <c r="C39" s="389"/>
      <c r="D39" s="310"/>
      <c r="E39" s="311"/>
      <c r="F39" s="312"/>
      <c r="G39" s="383"/>
      <c r="H39" s="315"/>
      <c r="I39" s="198"/>
      <c r="J39" s="205"/>
      <c r="K39" s="199">
        <f>-IF(ISBLANK(J39),0,VLOOKUP(J39,'Mitigations x Values'!$C$2:$E$25,3,FALSE))</f>
        <v>0</v>
      </c>
      <c r="L39" s="209"/>
      <c r="M39" s="201"/>
      <c r="N39" s="383"/>
    </row>
    <row r="40" spans="1:14" s="202" customFormat="1" ht="28.2" customHeight="1" x14ac:dyDescent="0.3">
      <c r="A40" s="388"/>
      <c r="B40" s="390" t="s">
        <v>211</v>
      </c>
      <c r="C40" s="391">
        <f>VLOOKUP(B40,' Risks x Ratings'!$C$98:$D$101,2,FALSE)</f>
        <v>0</v>
      </c>
      <c r="D40" s="299"/>
      <c r="E40" s="299"/>
      <c r="F40" s="299"/>
      <c r="G40" s="394">
        <f t="shared" si="11"/>
        <v>0</v>
      </c>
      <c r="H40" s="300" t="str">
        <f>IF(G40&gt;=3,"Mitigation Required", "No Mitigation Required")</f>
        <v>No Mitigation Required</v>
      </c>
      <c r="I40" s="198"/>
      <c r="J40" s="238"/>
      <c r="K40" s="199">
        <f>-IF(ISBLANK(J40),0,VLOOKUP(J40,'Mitigations x Values'!$C$2:$E$25,3,FALSE))</f>
        <v>0</v>
      </c>
      <c r="L40" s="165"/>
      <c r="M40" s="201"/>
      <c r="N40" s="381">
        <f t="shared" ref="N40" si="15">IF(G40&gt;1,MAX(1,G40*(1+K40)*(1+K41)*(1+K42)),G40)</f>
        <v>0</v>
      </c>
    </row>
    <row r="41" spans="1:14" s="202" customFormat="1" ht="28.2" customHeight="1" x14ac:dyDescent="0.3">
      <c r="A41" s="388"/>
      <c r="B41" s="390"/>
      <c r="C41" s="392"/>
      <c r="D41" s="299"/>
      <c r="E41" s="299"/>
      <c r="F41" s="299"/>
      <c r="G41" s="394"/>
      <c r="H41" s="300"/>
      <c r="I41" s="198"/>
      <c r="J41" s="238"/>
      <c r="K41" s="199">
        <f>-IF(ISBLANK(J41),0,VLOOKUP(J41,'Mitigations x Values'!$C$2:$E$25,3,FALSE))</f>
        <v>0</v>
      </c>
      <c r="L41" s="165"/>
      <c r="M41" s="201"/>
      <c r="N41" s="382"/>
    </row>
    <row r="42" spans="1:14" s="202" customFormat="1" ht="28.2" customHeight="1" x14ac:dyDescent="0.3">
      <c r="A42" s="389"/>
      <c r="B42" s="390"/>
      <c r="C42" s="393"/>
      <c r="D42" s="299"/>
      <c r="E42" s="299"/>
      <c r="F42" s="299"/>
      <c r="G42" s="394"/>
      <c r="H42" s="300"/>
      <c r="I42" s="198"/>
      <c r="J42" s="238"/>
      <c r="K42" s="199">
        <f>-IF(ISBLANK(J42),0,VLOOKUP(J42,'Mitigations x Values'!$C$2:$E$25,3,FALSE))</f>
        <v>0</v>
      </c>
      <c r="L42" s="165"/>
      <c r="M42" s="201"/>
      <c r="N42" s="383"/>
    </row>
    <row r="43" spans="1:14" ht="42" customHeight="1" thickBot="1" x14ac:dyDescent="0.45">
      <c r="A43" s="90"/>
      <c r="B43" s="91"/>
      <c r="C43" s="92"/>
      <c r="D43" s="92"/>
      <c r="E43" s="93"/>
      <c r="F43" s="94" t="s">
        <v>496</v>
      </c>
      <c r="G43" s="95">
        <f>SUMIF(G6:G40,"&gt;1")</f>
        <v>0</v>
      </c>
      <c r="H43" s="92"/>
      <c r="I43" s="177"/>
      <c r="J43" s="196"/>
      <c r="K43" s="94">
        <f>SUM(K28:K42,K6:K26)</f>
        <v>0</v>
      </c>
      <c r="L43" s="91"/>
      <c r="M43" s="179"/>
      <c r="N43" s="92">
        <f>SUMIF(N6:N42,"&gt;1")</f>
        <v>0</v>
      </c>
    </row>
    <row r="44" spans="1:14" ht="15" thickTop="1" x14ac:dyDescent="0.3"/>
    <row r="45" spans="1:14" x14ac:dyDescent="0.3">
      <c r="B45" s="61"/>
    </row>
    <row r="50" spans="2:6" x14ac:dyDescent="0.3">
      <c r="B50" s="102"/>
    </row>
    <row r="51" spans="2:6" x14ac:dyDescent="0.3">
      <c r="B51" s="63"/>
    </row>
    <row r="52" spans="2:6" x14ac:dyDescent="0.3">
      <c r="C52" s="19"/>
    </row>
    <row r="55" spans="2:6" x14ac:dyDescent="0.3">
      <c r="C55" s="19"/>
      <c r="D55" s="81"/>
    </row>
    <row r="56" spans="2:6" x14ac:dyDescent="0.3">
      <c r="B56" s="63"/>
    </row>
    <row r="57" spans="2:6" x14ac:dyDescent="0.3">
      <c r="B57" s="102"/>
      <c r="D57" s="82"/>
    </row>
    <row r="58" spans="2:6" x14ac:dyDescent="0.3">
      <c r="B58" s="102"/>
      <c r="D58" s="82"/>
    </row>
    <row r="59" spans="2:6" x14ac:dyDescent="0.3">
      <c r="B59" s="102"/>
      <c r="D59" s="82"/>
    </row>
    <row r="60" spans="2:6" x14ac:dyDescent="0.3">
      <c r="B60" s="102"/>
      <c r="C60" s="63"/>
      <c r="D60" s="63"/>
    </row>
    <row r="61" spans="2:6" x14ac:dyDescent="0.3">
      <c r="B61" s="102"/>
      <c r="C61" s="63"/>
      <c r="D61" s="63"/>
    </row>
    <row r="62" spans="2:6" x14ac:dyDescent="0.3">
      <c r="B62" s="102"/>
      <c r="C62" s="63"/>
      <c r="D62" s="63"/>
    </row>
    <row r="63" spans="2:6" x14ac:dyDescent="0.3">
      <c r="B63" s="102"/>
      <c r="C63" s="63"/>
      <c r="D63" s="63"/>
    </row>
    <row r="64" spans="2:6" x14ac:dyDescent="0.3">
      <c r="B64" s="102"/>
      <c r="C64" s="63"/>
      <c r="D64" s="63"/>
      <c r="E64" s="71"/>
      <c r="F64" s="71"/>
    </row>
    <row r="65" spans="2:4" x14ac:dyDescent="0.3">
      <c r="C65" s="63"/>
      <c r="D65" s="63"/>
    </row>
    <row r="66" spans="2:4" x14ac:dyDescent="0.3">
      <c r="C66" s="63"/>
      <c r="D66" s="63"/>
    </row>
    <row r="67" spans="2:4" x14ac:dyDescent="0.3">
      <c r="C67" s="63"/>
      <c r="D67" s="63"/>
    </row>
    <row r="68" spans="2:4" x14ac:dyDescent="0.3">
      <c r="C68" s="63"/>
      <c r="D68" s="63"/>
    </row>
    <row r="69" spans="2:4" x14ac:dyDescent="0.3">
      <c r="C69" s="63"/>
      <c r="D69" s="63"/>
    </row>
    <row r="70" spans="2:4" x14ac:dyDescent="0.3">
      <c r="C70" s="63"/>
      <c r="D70" s="63"/>
    </row>
    <row r="71" spans="2:4" x14ac:dyDescent="0.3">
      <c r="C71" s="63"/>
      <c r="D71" s="63"/>
    </row>
    <row r="72" spans="2:4" x14ac:dyDescent="0.3">
      <c r="C72" s="63"/>
      <c r="D72" s="63"/>
    </row>
    <row r="73" spans="2:4" x14ac:dyDescent="0.3">
      <c r="C73" s="63"/>
      <c r="D73" s="63"/>
    </row>
    <row r="74" spans="2:4" x14ac:dyDescent="0.3">
      <c r="C74" s="63"/>
      <c r="D74" s="63"/>
    </row>
    <row r="75" spans="2:4" x14ac:dyDescent="0.3">
      <c r="B75" s="63"/>
      <c r="C75" s="63"/>
      <c r="D75" s="63"/>
    </row>
    <row r="77" spans="2:4" x14ac:dyDescent="0.3">
      <c r="B77" s="61"/>
      <c r="C77" s="19"/>
    </row>
    <row r="79" spans="2:4" x14ac:dyDescent="0.3">
      <c r="B79" s="61"/>
      <c r="C79" s="19"/>
    </row>
    <row r="80" spans="2:4" x14ac:dyDescent="0.3">
      <c r="D80" s="82"/>
    </row>
    <row r="81" spans="2:4" x14ac:dyDescent="0.3">
      <c r="D81" s="82"/>
    </row>
    <row r="82" spans="2:4" x14ac:dyDescent="0.3">
      <c r="D82" s="82"/>
    </row>
    <row r="83" spans="2:4" x14ac:dyDescent="0.3">
      <c r="D83" s="82"/>
    </row>
    <row r="86" spans="2:4" x14ac:dyDescent="0.3">
      <c r="B86" s="89"/>
    </row>
    <row r="87" spans="2:4" x14ac:dyDescent="0.3">
      <c r="B87" s="89"/>
    </row>
  </sheetData>
  <sheetProtection algorithmName="SHA-512" hashValue="2R0k/MVnHAQ+tZCBPCmpBeYbJXspFG/3xml5HByu6V2/XxLonwj35rLSnXrq8/KQNpB7+Oi+yAYB2tIAO5RYOQ==" saltValue="sguUL8EzZfnuCWWbYIpisA==" spinCount="100000" sheet="1" objects="1" scenarios="1"/>
  <mergeCells count="99">
    <mergeCell ref="J4:L4"/>
    <mergeCell ref="A6:A8"/>
    <mergeCell ref="B6:B8"/>
    <mergeCell ref="C6:C8"/>
    <mergeCell ref="D6:D8"/>
    <mergeCell ref="E6:E8"/>
    <mergeCell ref="F6:F8"/>
    <mergeCell ref="G6:G8"/>
    <mergeCell ref="H6:H8"/>
    <mergeCell ref="B1:H1"/>
    <mergeCell ref="A9:A11"/>
    <mergeCell ref="B9:B11"/>
    <mergeCell ref="C9:C11"/>
    <mergeCell ref="D9:D11"/>
    <mergeCell ref="E9:E11"/>
    <mergeCell ref="F9:F11"/>
    <mergeCell ref="G9:G11"/>
    <mergeCell ref="H9:H11"/>
    <mergeCell ref="A4:H4"/>
    <mergeCell ref="G12:G14"/>
    <mergeCell ref="H12:H14"/>
    <mergeCell ref="F15:F17"/>
    <mergeCell ref="G15:G17"/>
    <mergeCell ref="H15:H17"/>
    <mergeCell ref="F12:F14"/>
    <mergeCell ref="A12:A14"/>
    <mergeCell ref="B12:B14"/>
    <mergeCell ref="C12:C14"/>
    <mergeCell ref="D12:D14"/>
    <mergeCell ref="E12:E14"/>
    <mergeCell ref="A15:A17"/>
    <mergeCell ref="B15:B17"/>
    <mergeCell ref="C15:C17"/>
    <mergeCell ref="D15:D17"/>
    <mergeCell ref="E15:E17"/>
    <mergeCell ref="G18:G20"/>
    <mergeCell ref="H18:H20"/>
    <mergeCell ref="A21:A23"/>
    <mergeCell ref="B21:B23"/>
    <mergeCell ref="C21:C23"/>
    <mergeCell ref="D21:D23"/>
    <mergeCell ref="E21:E23"/>
    <mergeCell ref="F21:F23"/>
    <mergeCell ref="G21:G23"/>
    <mergeCell ref="H21:H23"/>
    <mergeCell ref="A18:A20"/>
    <mergeCell ref="B18:B20"/>
    <mergeCell ref="C18:C20"/>
    <mergeCell ref="D18:D20"/>
    <mergeCell ref="E18:E20"/>
    <mergeCell ref="F18:F20"/>
    <mergeCell ref="G24:G26"/>
    <mergeCell ref="H24:H26"/>
    <mergeCell ref="A27:B27"/>
    <mergeCell ref="D27:F27"/>
    <mergeCell ref="A28:A42"/>
    <mergeCell ref="B28:B30"/>
    <mergeCell ref="C28:C30"/>
    <mergeCell ref="D28:F30"/>
    <mergeCell ref="G28:G30"/>
    <mergeCell ref="H28:H30"/>
    <mergeCell ref="A24:A26"/>
    <mergeCell ref="B24:B26"/>
    <mergeCell ref="C24:C26"/>
    <mergeCell ref="D24:D26"/>
    <mergeCell ref="E24:E26"/>
    <mergeCell ref="F24:F26"/>
    <mergeCell ref="B34:B36"/>
    <mergeCell ref="C34:C36"/>
    <mergeCell ref="D34:F36"/>
    <mergeCell ref="G34:G36"/>
    <mergeCell ref="H34:H36"/>
    <mergeCell ref="B31:B33"/>
    <mergeCell ref="C31:C33"/>
    <mergeCell ref="D31:F33"/>
    <mergeCell ref="G31:G33"/>
    <mergeCell ref="H31:H33"/>
    <mergeCell ref="B40:B42"/>
    <mergeCell ref="C40:C42"/>
    <mergeCell ref="D40:F42"/>
    <mergeCell ref="G40:G42"/>
    <mergeCell ref="H40:H42"/>
    <mergeCell ref="B37:B39"/>
    <mergeCell ref="C37:C39"/>
    <mergeCell ref="D37:F39"/>
    <mergeCell ref="G37:G39"/>
    <mergeCell ref="H37:H39"/>
    <mergeCell ref="N40:N42"/>
    <mergeCell ref="N6:N8"/>
    <mergeCell ref="N9:N11"/>
    <mergeCell ref="N12:N14"/>
    <mergeCell ref="N15:N17"/>
    <mergeCell ref="N18:N20"/>
    <mergeCell ref="N21:N23"/>
    <mergeCell ref="N24:N26"/>
    <mergeCell ref="N28:N30"/>
    <mergeCell ref="N31:N33"/>
    <mergeCell ref="N34:N36"/>
    <mergeCell ref="N37:N39"/>
  </mergeCells>
  <conditionalFormatting sqref="A2">
    <cfRule type="containsText" dxfId="163" priority="2" operator="containsText" text="This risk is present">
      <formula>NOT(ISERROR(SEARCH("This risk is present",A2)))</formula>
    </cfRule>
  </conditionalFormatting>
  <conditionalFormatting sqref="A4:XFD43">
    <cfRule type="expression" dxfId="162" priority="1">
      <formula>EXACT("This risk is not present or applicable",$A$2)</formula>
    </cfRule>
  </conditionalFormatting>
  <conditionalFormatting sqref="G6 G9 G12 G15 G18 G21 G24">
    <cfRule type="cellIs" dxfId="161" priority="12" operator="between">
      <formula>3</formula>
      <formula>4.9</formula>
    </cfRule>
    <cfRule type="cellIs" dxfId="160" priority="16" operator="greaterThanOrEqual">
      <formula>5</formula>
    </cfRule>
    <cfRule type="cellIs" dxfId="159" priority="17" operator="between">
      <formula>0</formula>
      <formula>2.9</formula>
    </cfRule>
  </conditionalFormatting>
  <conditionalFormatting sqref="G28 G31 G34 G37 G40">
    <cfRule type="cellIs" dxfId="158" priority="9" operator="between">
      <formula>3</formula>
      <formula>4.9</formula>
    </cfRule>
    <cfRule type="cellIs" dxfId="157" priority="10" operator="greaterThanOrEqual">
      <formula>5</formula>
    </cfRule>
    <cfRule type="cellIs" dxfId="156" priority="11" operator="between">
      <formula>0</formula>
      <formula>2.9</formula>
    </cfRule>
  </conditionalFormatting>
  <conditionalFormatting sqref="N6 N9 N12 N15 N18 N21 N24">
    <cfRule type="cellIs" dxfId="155" priority="6" operator="between">
      <formula>3</formula>
      <formula>4.9</formula>
    </cfRule>
    <cfRule type="cellIs" dxfId="154" priority="7" operator="greaterThanOrEqual">
      <formula>5</formula>
    </cfRule>
    <cfRule type="cellIs" dxfId="153" priority="8" operator="between">
      <formula>0</formula>
      <formula>2.9</formula>
    </cfRule>
  </conditionalFormatting>
  <conditionalFormatting sqref="N28 N31 N34 N37 N40">
    <cfRule type="cellIs" dxfId="152" priority="3" operator="between">
      <formula>3</formula>
      <formula>4.9</formula>
    </cfRule>
    <cfRule type="cellIs" dxfId="151" priority="4" operator="greaterThanOrEqual">
      <formula>5</formula>
    </cfRule>
    <cfRule type="cellIs" dxfId="150" priority="5" operator="between">
      <formula>0</formula>
      <formula>2.9</formula>
    </cfRule>
  </conditionalFormatting>
  <printOptions horizontalCentered="1"/>
  <pageMargins left="0.25" right="0.25" top="0.75" bottom="0.75" header="0.3" footer="0.3"/>
  <pageSetup scale="52"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12">
        <x14:dataValidation type="list" showInputMessage="1" showErrorMessage="1" xr:uid="{E01A3C11-77C5-430C-A640-2E5F5B92E6E9}">
          <x14:formula1>
            <xm:f>' Risks x Ratings'!$C$112:$C$114</xm:f>
          </x14:formula1>
          <xm:sqref>D6:D14</xm:sqref>
        </x14:dataValidation>
        <x14:dataValidation type="list" showInputMessage="1" showErrorMessage="1" xr:uid="{C369944A-96B7-4442-82DD-952A8BF7A2F0}">
          <x14:formula1>
            <xm:f>' Risks x Ratings'!$C$105:$C$108</xm:f>
          </x14:formula1>
          <xm:sqref>D15 D18 D21 D24</xm:sqref>
        </x14:dataValidation>
        <x14:dataValidation type="list" allowBlank="1" showInputMessage="1" showErrorMessage="1" xr:uid="{FB603A5C-979D-454E-AF44-D69A7F1C2B22}">
          <x14:formula1>
            <xm:f>' Risks x Ratings'!$C$2:$C$7</xm:f>
          </x14:formula1>
          <xm:sqref>B6:B8</xm:sqref>
        </x14:dataValidation>
        <x14:dataValidation type="list" allowBlank="1" showInputMessage="1" showErrorMessage="1" xr:uid="{D3E6BCAA-2556-49E5-82AA-AE80417A8E06}">
          <x14:formula1>
            <xm:f>' Risks x Ratings'!$C$9:$C$12</xm:f>
          </x14:formula1>
          <xm:sqref>B9:B11</xm:sqref>
        </x14:dataValidation>
        <x14:dataValidation type="list" allowBlank="1" showInputMessage="1" showErrorMessage="1" xr:uid="{A4088076-7332-4414-86D5-E16A0C6F7BF2}">
          <x14:formula1>
            <xm:f>' Risks x Ratings'!$C$14:$C$17</xm:f>
          </x14:formula1>
          <xm:sqref>B12:B14</xm:sqref>
        </x14:dataValidation>
        <x14:dataValidation type="list" allowBlank="1" showInputMessage="1" showErrorMessage="1" xr:uid="{AC51159B-02D7-41FD-A060-CBA088D0021E}">
          <x14:formula1>
            <xm:f>' Risks x Ratings'!$C$19:$C$22</xm:f>
          </x14:formula1>
          <xm:sqref>B15:B17</xm:sqref>
        </x14:dataValidation>
        <x14:dataValidation type="list" allowBlank="1" showInputMessage="1" showErrorMessage="1" xr:uid="{FFB78895-7F03-400C-BC36-7C4E914F7C6E}">
          <x14:formula1>
            <xm:f>' Risks x Ratings'!$C$63:$C$66</xm:f>
          </x14:formula1>
          <xm:sqref>B18:B20</xm:sqref>
        </x14:dataValidation>
        <x14:dataValidation type="list" allowBlank="1" showInputMessage="1" showErrorMessage="1" xr:uid="{1FE57C34-7226-4134-8D84-99F0BF3A98FA}">
          <x14:formula1>
            <xm:f>' Risks x Ratings'!$C$68:$C$71</xm:f>
          </x14:formula1>
          <xm:sqref>B21:B23</xm:sqref>
        </x14:dataValidation>
        <x14:dataValidation type="list" allowBlank="1" showInputMessage="1" showErrorMessage="1" xr:uid="{DF2A45AA-489E-4620-A31B-CA27F8483CFC}">
          <x14:formula1>
            <xm:f>' Risks x Ratings'!$C$93:$C$96</xm:f>
          </x14:formula1>
          <xm:sqref>B24:B26</xm:sqref>
        </x14:dataValidation>
        <x14:dataValidation type="list" allowBlank="1" showInputMessage="1" showErrorMessage="1" xr:uid="{5D048E8C-6819-4C3E-A948-40991789BB87}">
          <x14:formula1>
            <xm:f>' Risks x Ratings'!$C$98:$C$101</xm:f>
          </x14:formula1>
          <xm:sqref>B28:B42</xm:sqref>
        </x14:dataValidation>
        <x14:dataValidation type="list" allowBlank="1" showInputMessage="1" showErrorMessage="1" xr:uid="{DA583AE6-94A6-497D-86D9-414F2E28369E}">
          <x14:formula1>
            <xm:f>'Mitigations x Values'!$C$2:$C$25</xm:f>
          </x14:formula1>
          <xm:sqref>J28:J42 J6:J26</xm:sqref>
        </x14:dataValidation>
        <x14:dataValidation type="list" allowBlank="1" showInputMessage="1" showErrorMessage="1" xr:uid="{7B0FB779-6127-4730-B8AA-19BFFED27E24}">
          <x14:formula1>
            <xm:f>'Mitigations x Values'!$C$28:$C$29</xm:f>
          </x14:formula1>
          <xm:sqref>A2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3C8A0-9D25-498B-B95C-0A003523BBD4}">
  <sheetPr>
    <pageSetUpPr fitToPage="1"/>
  </sheetPr>
  <dimension ref="A1:U87"/>
  <sheetViews>
    <sheetView zoomScale="85" zoomScaleNormal="85" workbookViewId="0">
      <pane xSplit="2" ySplit="5" topLeftCell="C6" activePane="bottomRight" state="frozen"/>
      <selection activeCell="B28" sqref="B28:B30"/>
      <selection pane="topRight" activeCell="B28" sqref="B28:B30"/>
      <selection pane="bottomLeft" activeCell="B28" sqref="B28:B30"/>
      <selection pane="bottomRight" activeCell="J28" sqref="J28"/>
    </sheetView>
  </sheetViews>
  <sheetFormatPr defaultColWidth="9" defaultRowHeight="14.4" x14ac:dyDescent="0.3"/>
  <cols>
    <col min="1" max="1" width="39" style="63" customWidth="1"/>
    <col min="2" max="2" width="26.44140625" style="26" customWidth="1"/>
    <col min="3" max="3" width="12.33203125" style="1" customWidth="1"/>
    <col min="4" max="4" width="24.21875" style="26" customWidth="1"/>
    <col min="5" max="5" width="11.6640625" customWidth="1"/>
    <col min="6" max="6" width="32" customWidth="1"/>
    <col min="7" max="7" width="11.109375" style="123" customWidth="1"/>
    <col min="8" max="8" width="15.33203125" style="123" customWidth="1"/>
    <col min="9" max="9" width="1.6640625" style="176" customWidth="1"/>
    <col min="10" max="10" width="48.44140625" style="1" customWidth="1"/>
    <col min="11" max="11" width="11.33203125" style="123" customWidth="1"/>
    <col min="12" max="12" width="39.77734375" customWidth="1"/>
    <col min="13" max="13" width="2.6640625" style="176" customWidth="1"/>
    <col min="14" max="14" width="16" style="19" customWidth="1"/>
  </cols>
  <sheetData>
    <row r="1" spans="1:21" ht="54.6" customHeight="1" x14ac:dyDescent="0.3">
      <c r="A1" s="193" t="s">
        <v>96</v>
      </c>
      <c r="B1" s="366" t="s">
        <v>152</v>
      </c>
      <c r="C1" s="366"/>
      <c r="D1" s="366"/>
      <c r="E1" s="366"/>
      <c r="F1" s="366"/>
      <c r="G1" s="366"/>
      <c r="J1" s="59"/>
    </row>
    <row r="2" spans="1:21" ht="29.25" customHeight="1" x14ac:dyDescent="0.3">
      <c r="A2" s="175" t="s">
        <v>419</v>
      </c>
      <c r="B2" s="185" t="s">
        <v>489</v>
      </c>
      <c r="C2" s="182"/>
      <c r="D2" s="182"/>
      <c r="E2" s="182"/>
      <c r="F2" s="182"/>
      <c r="G2" s="183"/>
    </row>
    <row r="3" spans="1:21" ht="21.9" customHeight="1" x14ac:dyDescent="0.3">
      <c r="A3" s="75"/>
      <c r="B3" s="182"/>
      <c r="C3" s="182"/>
      <c r="D3" s="182"/>
      <c r="E3" s="182"/>
      <c r="F3" s="182"/>
      <c r="G3" s="183"/>
    </row>
    <row r="4" spans="1:21" ht="34.65" customHeight="1" x14ac:dyDescent="0.3">
      <c r="A4" s="398" t="s">
        <v>554</v>
      </c>
      <c r="B4" s="398"/>
      <c r="C4" s="398"/>
      <c r="D4" s="398"/>
      <c r="E4" s="398"/>
      <c r="F4" s="398"/>
      <c r="G4" s="398"/>
      <c r="H4" s="398"/>
      <c r="J4" s="329" t="s">
        <v>555</v>
      </c>
      <c r="K4" s="329"/>
      <c r="L4" s="329"/>
      <c r="O4" s="101"/>
      <c r="P4" s="101"/>
      <c r="Q4" s="101"/>
      <c r="R4" s="101"/>
      <c r="S4" s="101"/>
      <c r="T4" s="101"/>
      <c r="U4" s="101"/>
    </row>
    <row r="5" spans="1:21" ht="55.8" customHeight="1" x14ac:dyDescent="0.3">
      <c r="A5" s="78" t="s">
        <v>88</v>
      </c>
      <c r="B5" s="79" t="s">
        <v>33</v>
      </c>
      <c r="C5" s="78" t="s">
        <v>89</v>
      </c>
      <c r="D5" s="78" t="s">
        <v>119</v>
      </c>
      <c r="E5" s="78" t="s">
        <v>90</v>
      </c>
      <c r="F5" s="78" t="s">
        <v>99</v>
      </c>
      <c r="G5" s="78" t="s">
        <v>11</v>
      </c>
      <c r="H5" s="174" t="s">
        <v>100</v>
      </c>
      <c r="I5" s="177"/>
      <c r="J5" s="85" t="s">
        <v>79</v>
      </c>
      <c r="K5" s="78" t="s">
        <v>212</v>
      </c>
      <c r="L5" s="78" t="s">
        <v>1</v>
      </c>
      <c r="M5" s="178"/>
      <c r="N5" s="78" t="s">
        <v>10</v>
      </c>
    </row>
    <row r="6" spans="1:21" ht="27" customHeight="1" x14ac:dyDescent="0.3">
      <c r="A6" s="333" t="s">
        <v>208</v>
      </c>
      <c r="B6" s="336" t="s">
        <v>230</v>
      </c>
      <c r="C6" s="339">
        <f>VLOOKUP(B6,' Risks x Ratings'!H2:I7,2,FALSE)</f>
        <v>0</v>
      </c>
      <c r="D6" s="330" t="s">
        <v>120</v>
      </c>
      <c r="E6" s="333">
        <f>VLOOKUP(D6,' Risks x Ratings'!C112:D114,2,FALSE)</f>
        <v>0</v>
      </c>
      <c r="F6" s="363"/>
      <c r="G6" s="287">
        <f>IF(E6&gt;0,E6,C6)</f>
        <v>0</v>
      </c>
      <c r="H6" s="319" t="str">
        <f>IF(G6&gt;=3,"Mitigation Required", "No Mitigation Required")</f>
        <v>No Mitigation Required</v>
      </c>
      <c r="I6" s="177"/>
      <c r="J6" s="250"/>
      <c r="K6" s="194">
        <f>-IF(ISBLANK(J6),0,VLOOKUP(J6,'Mitigations x Values'!$C$2:$E$25,3,FALSE))</f>
        <v>0</v>
      </c>
      <c r="L6" s="137"/>
      <c r="M6" s="178"/>
      <c r="N6" s="287">
        <f>IF(G6&gt;1,MAX(1,G6*(1+K6)*(1+K7)*(1+K8)),G6)</f>
        <v>0</v>
      </c>
    </row>
    <row r="7" spans="1:21" ht="27" customHeight="1" x14ac:dyDescent="0.3">
      <c r="A7" s="334"/>
      <c r="B7" s="337"/>
      <c r="C7" s="340"/>
      <c r="D7" s="331"/>
      <c r="E7" s="334"/>
      <c r="F7" s="364"/>
      <c r="G7" s="288"/>
      <c r="H7" s="320"/>
      <c r="I7" s="177"/>
      <c r="J7" s="250"/>
      <c r="K7" s="194">
        <f>-IF(ISBLANK(J7),0,VLOOKUP(J7,'Mitigations x Values'!$C$2:$E$25,3,FALSE))</f>
        <v>0</v>
      </c>
      <c r="L7" s="137"/>
      <c r="M7" s="178"/>
      <c r="N7" s="288"/>
    </row>
    <row r="8" spans="1:21" ht="27" customHeight="1" x14ac:dyDescent="0.3">
      <c r="A8" s="335"/>
      <c r="B8" s="338"/>
      <c r="C8" s="341"/>
      <c r="D8" s="332"/>
      <c r="E8" s="335"/>
      <c r="F8" s="365"/>
      <c r="G8" s="289"/>
      <c r="H8" s="321"/>
      <c r="I8" s="177"/>
      <c r="J8" s="250"/>
      <c r="K8" s="194">
        <f>-IF(ISBLANK(J8),0,VLOOKUP(J8,'Mitigations x Values'!$C$2:$E$25,3,FALSE))</f>
        <v>0</v>
      </c>
      <c r="L8" s="137"/>
      <c r="M8" s="178"/>
      <c r="N8" s="289"/>
    </row>
    <row r="9" spans="1:21" ht="29.4" customHeight="1" x14ac:dyDescent="0.3">
      <c r="A9" s="370" t="s">
        <v>173</v>
      </c>
      <c r="B9" s="373" t="s">
        <v>486</v>
      </c>
      <c r="C9" s="356">
        <f>VLOOKUP(B9,' Risks x Ratings'!H9:I12,2,FALSE)</f>
        <v>0</v>
      </c>
      <c r="D9" s="359" t="s">
        <v>120</v>
      </c>
      <c r="E9" s="370">
        <f>VLOOKUP(D9,' Risks x Ratings'!C112:D114,2,FALSE)</f>
        <v>0</v>
      </c>
      <c r="F9" s="367"/>
      <c r="G9" s="287">
        <f t="shared" ref="G9" si="0">IF(E9&gt;0,E9,C9)</f>
        <v>0</v>
      </c>
      <c r="H9" s="319" t="str">
        <f>IF(G9&gt;=3,"Mitigation Required", "No Mitigation Required")</f>
        <v>No Mitigation Required</v>
      </c>
      <c r="I9" s="177"/>
      <c r="J9" s="160"/>
      <c r="K9" s="188">
        <f>-IF(ISBLANK(J9),0,VLOOKUP(J9,'Mitigations x Values'!$C$2:$E$25,3,FALSE))</f>
        <v>0</v>
      </c>
      <c r="L9" s="150"/>
      <c r="N9" s="287">
        <f t="shared" ref="N9" si="1">IF(G9&gt;1,MAX(1,G9*(1+K9)*(1+K10)*(1+K11)),G9)</f>
        <v>0</v>
      </c>
    </row>
    <row r="10" spans="1:21" ht="29.4" customHeight="1" x14ac:dyDescent="0.3">
      <c r="A10" s="371"/>
      <c r="B10" s="374"/>
      <c r="C10" s="357"/>
      <c r="D10" s="360"/>
      <c r="E10" s="371"/>
      <c r="F10" s="368"/>
      <c r="G10" s="288"/>
      <c r="H10" s="320"/>
      <c r="I10" s="177"/>
      <c r="J10" s="160"/>
      <c r="K10" s="189">
        <f>-IF(ISBLANK(J10),0,VLOOKUP(J10,'Mitigations x Values'!$C$2:$E$25,3,FALSE))</f>
        <v>0</v>
      </c>
      <c r="L10" s="150"/>
      <c r="N10" s="288"/>
    </row>
    <row r="11" spans="1:21" ht="29.4" customHeight="1" x14ac:dyDescent="0.3">
      <c r="A11" s="372"/>
      <c r="B11" s="375"/>
      <c r="C11" s="358"/>
      <c r="D11" s="361"/>
      <c r="E11" s="372"/>
      <c r="F11" s="369"/>
      <c r="G11" s="289"/>
      <c r="H11" s="321"/>
      <c r="I11" s="177"/>
      <c r="J11" s="160"/>
      <c r="K11" s="189">
        <f>-IF(ISBLANK(J11),0,VLOOKUP(J11,'Mitigations x Values'!$C$2:$E$25,3,FALSE))</f>
        <v>0</v>
      </c>
      <c r="L11" s="150"/>
      <c r="N11" s="289"/>
    </row>
    <row r="12" spans="1:21" ht="29.4" customHeight="1" x14ac:dyDescent="0.3">
      <c r="A12" s="333" t="s">
        <v>209</v>
      </c>
      <c r="B12" s="336" t="s">
        <v>247</v>
      </c>
      <c r="C12" s="339">
        <f>VLOOKUP(B12,' Risks x Ratings'!H14:I17,2,FALSE)</f>
        <v>0</v>
      </c>
      <c r="D12" s="342" t="s">
        <v>120</v>
      </c>
      <c r="E12" s="333">
        <f>VLOOKUP(D12,' Risks x Ratings'!C112:D114,2,FALSE)</f>
        <v>0</v>
      </c>
      <c r="F12" s="363"/>
      <c r="G12" s="287">
        <f t="shared" ref="G12" si="2">IF(E12&gt;0,E12,C12)</f>
        <v>0</v>
      </c>
      <c r="H12" s="313" t="str">
        <f>IF(G12&gt;=3,"Mitigation Required", "No Mitigation Required")</f>
        <v>No Mitigation Required</v>
      </c>
      <c r="I12" s="177"/>
      <c r="J12" s="138"/>
      <c r="K12" s="191">
        <f>-IF(ISBLANK(J12),0,VLOOKUP(J12,'Mitigations x Values'!$C$2:$E$25,3,FALSE))</f>
        <v>0</v>
      </c>
      <c r="L12" s="148"/>
      <c r="N12" s="287">
        <f t="shared" ref="N12" si="3">IF(G12&gt;1,MAX(1,G12*(1+K12)*(1+K13)*(1+K14)),G12)</f>
        <v>0</v>
      </c>
    </row>
    <row r="13" spans="1:21" ht="29.4" customHeight="1" x14ac:dyDescent="0.3">
      <c r="A13" s="334"/>
      <c r="B13" s="337"/>
      <c r="C13" s="340"/>
      <c r="D13" s="343"/>
      <c r="E13" s="334"/>
      <c r="F13" s="364"/>
      <c r="G13" s="288"/>
      <c r="H13" s="314"/>
      <c r="I13" s="177"/>
      <c r="J13" s="138"/>
      <c r="K13" s="191">
        <f>-IF(ISBLANK(J13),0,VLOOKUP(J13,'Mitigations x Values'!$C$2:$E$25,3,FALSE))</f>
        <v>0</v>
      </c>
      <c r="L13" s="148"/>
      <c r="N13" s="288"/>
    </row>
    <row r="14" spans="1:21" ht="29.4" customHeight="1" x14ac:dyDescent="0.3">
      <c r="A14" s="335"/>
      <c r="B14" s="338"/>
      <c r="C14" s="341"/>
      <c r="D14" s="344"/>
      <c r="E14" s="335"/>
      <c r="F14" s="365"/>
      <c r="G14" s="289"/>
      <c r="H14" s="315"/>
      <c r="I14" s="177"/>
      <c r="J14" s="138"/>
      <c r="K14" s="191">
        <f>-IF(ISBLANK(J14),0,VLOOKUP(J14,'Mitigations x Values'!$C$2:$E$25,3,FALSE))</f>
        <v>0</v>
      </c>
      <c r="L14" s="148"/>
      <c r="N14" s="289"/>
    </row>
    <row r="15" spans="1:21" ht="29.4" customHeight="1" x14ac:dyDescent="0.3">
      <c r="A15" s="370" t="s">
        <v>513</v>
      </c>
      <c r="B15" s="373" t="s">
        <v>254</v>
      </c>
      <c r="C15" s="356">
        <f>VLOOKUP(B15,' Risks x Ratings'!H19:I22,2,FALSE)</f>
        <v>0</v>
      </c>
      <c r="D15" s="359" t="s">
        <v>120</v>
      </c>
      <c r="E15" s="370">
        <f>VLOOKUP(D15,' Risks x Ratings'!$C$105:$D$108,2,FALSE)</f>
        <v>0</v>
      </c>
      <c r="F15" s="367"/>
      <c r="G15" s="287">
        <f t="shared" ref="G15" si="4">IF(E15&gt;0,E15,C15)</f>
        <v>0</v>
      </c>
      <c r="H15" s="319" t="str">
        <f>IF(G15&gt;=3,"Mitigation Required", "No Mitigation Required")</f>
        <v>No Mitigation Required</v>
      </c>
      <c r="I15" s="177"/>
      <c r="J15" s="160"/>
      <c r="K15" s="189">
        <f>-IF(ISBLANK(J15),0,VLOOKUP(J15,'Mitigations x Values'!$C$2:$E$25,3,FALSE))</f>
        <v>0</v>
      </c>
      <c r="L15" s="150"/>
      <c r="N15" s="287">
        <f t="shared" ref="N15" si="5">IF(G15&gt;1,MAX(1,G15*(1+K15)*(1+K16)*(1+K17)),G15)</f>
        <v>0</v>
      </c>
    </row>
    <row r="16" spans="1:21" ht="29.4" customHeight="1" x14ac:dyDescent="0.3">
      <c r="A16" s="371"/>
      <c r="B16" s="374"/>
      <c r="C16" s="357"/>
      <c r="D16" s="360"/>
      <c r="E16" s="371"/>
      <c r="F16" s="368"/>
      <c r="G16" s="288"/>
      <c r="H16" s="320"/>
      <c r="I16" s="177"/>
      <c r="J16" s="160"/>
      <c r="K16" s="189">
        <f>-IF(ISBLANK(J16),0,VLOOKUP(J16,'Mitigations x Values'!$C$2:$E$25,3,FALSE))</f>
        <v>0</v>
      </c>
      <c r="L16" s="150"/>
      <c r="N16" s="288"/>
    </row>
    <row r="17" spans="1:14" ht="29.4" customHeight="1" x14ac:dyDescent="0.3">
      <c r="A17" s="372"/>
      <c r="B17" s="375"/>
      <c r="C17" s="358"/>
      <c r="D17" s="361"/>
      <c r="E17" s="372"/>
      <c r="F17" s="369"/>
      <c r="G17" s="289"/>
      <c r="H17" s="321"/>
      <c r="I17" s="177"/>
      <c r="J17" s="160"/>
      <c r="K17" s="189">
        <f>-IF(ISBLANK(J17),0,VLOOKUP(J17,'Mitigations x Values'!$C$2:$E$25,3,FALSE))</f>
        <v>0</v>
      </c>
      <c r="L17" s="150"/>
      <c r="N17" s="289"/>
    </row>
    <row r="18" spans="1:14" ht="29.4" customHeight="1" x14ac:dyDescent="0.3">
      <c r="A18" s="293" t="s">
        <v>225</v>
      </c>
      <c r="B18" s="350" t="s">
        <v>123</v>
      </c>
      <c r="C18" s="339">
        <f>VLOOKUP(B18,' Risks x Ratings'!C63:D66,2,FALSE)</f>
        <v>0</v>
      </c>
      <c r="D18" s="342" t="s">
        <v>120</v>
      </c>
      <c r="E18" s="333">
        <f>VLOOKUP(D18,' Risks x Ratings'!$C$105:$D$108,2,FALSE)</f>
        <v>0</v>
      </c>
      <c r="F18" s="363"/>
      <c r="G18" s="287">
        <f t="shared" ref="G18" si="6">IF(E18&gt;0,E18,C18)</f>
        <v>0</v>
      </c>
      <c r="H18" s="313" t="str">
        <f>IF(G18&gt;=3,"Mitigation Required", "No Mitigation Required")</f>
        <v>No Mitigation Required</v>
      </c>
      <c r="I18" s="177"/>
      <c r="J18" s="231"/>
      <c r="K18" s="190">
        <f>-IF(ISBLANK(J18),0,VLOOKUP(J18,'Mitigations x Values'!$C$2:$E$25,3,FALSE))</f>
        <v>0</v>
      </c>
      <c r="L18" s="149"/>
      <c r="N18" s="287">
        <f t="shared" ref="N18" si="7">IF(G18&gt;1,MAX(1,G18*(1+K18)*(1+K19)*(1+K20)),G18)</f>
        <v>0</v>
      </c>
    </row>
    <row r="19" spans="1:14" ht="29.4" customHeight="1" x14ac:dyDescent="0.3">
      <c r="A19" s="294"/>
      <c r="B19" s="351"/>
      <c r="C19" s="340"/>
      <c r="D19" s="343"/>
      <c r="E19" s="334"/>
      <c r="F19" s="364"/>
      <c r="G19" s="288"/>
      <c r="H19" s="314"/>
      <c r="I19" s="177"/>
      <c r="J19" s="231"/>
      <c r="K19" s="190">
        <f>-IF(ISBLANK(J19),0,VLOOKUP(J19,'Mitigations x Values'!$C$2:$E$25,3,FALSE))</f>
        <v>0</v>
      </c>
      <c r="L19" s="149"/>
      <c r="N19" s="288"/>
    </row>
    <row r="20" spans="1:14" ht="29.4" customHeight="1" x14ac:dyDescent="0.3">
      <c r="A20" s="295"/>
      <c r="B20" s="352"/>
      <c r="C20" s="341"/>
      <c r="D20" s="344"/>
      <c r="E20" s="335"/>
      <c r="F20" s="365"/>
      <c r="G20" s="289"/>
      <c r="H20" s="315"/>
      <c r="I20" s="177"/>
      <c r="J20" s="231"/>
      <c r="K20" s="190">
        <f>-IF(ISBLANK(J20),0,VLOOKUP(J20,'Mitigations x Values'!$C$2:$E$25,3,FALSE))</f>
        <v>0</v>
      </c>
      <c r="L20" s="149"/>
      <c r="N20" s="289"/>
    </row>
    <row r="21" spans="1:14" ht="29.4" customHeight="1" x14ac:dyDescent="0.3">
      <c r="A21" s="296" t="s">
        <v>226</v>
      </c>
      <c r="B21" s="353" t="s">
        <v>198</v>
      </c>
      <c r="C21" s="356">
        <f>VLOOKUP(B21,' Risks x Ratings'!C68:D71,2,FALSE)</f>
        <v>0</v>
      </c>
      <c r="D21" s="359" t="s">
        <v>120</v>
      </c>
      <c r="E21" s="333">
        <f>VLOOKUP(D21,' Risks x Ratings'!$C$105:$D$108,2,FALSE)</f>
        <v>0</v>
      </c>
      <c r="F21" s="367"/>
      <c r="G21" s="287">
        <f t="shared" ref="G21" si="8">IF(E21&gt;0,E21,C21)</f>
        <v>0</v>
      </c>
      <c r="H21" s="319" t="str">
        <f>IF(G21&gt;=3,"Mitigation Required", "No Mitigation Required")</f>
        <v>No Mitigation Required</v>
      </c>
      <c r="I21" s="177"/>
      <c r="J21" s="232"/>
      <c r="K21" s="189">
        <f>-IF(ISBLANK(J21),0,VLOOKUP(J21,'Mitigations x Values'!$C$2:$E$25,3,FALSE))</f>
        <v>0</v>
      </c>
      <c r="L21" s="150"/>
      <c r="N21" s="287">
        <f t="shared" ref="N21" si="9">IF(G21&gt;1,MAX(1,G21*(1+K21)*(1+K22)*(1+K23)),G21)</f>
        <v>0</v>
      </c>
    </row>
    <row r="22" spans="1:14" ht="29.4" customHeight="1" x14ac:dyDescent="0.3">
      <c r="A22" s="297"/>
      <c r="B22" s="354"/>
      <c r="C22" s="357"/>
      <c r="D22" s="360"/>
      <c r="E22" s="334"/>
      <c r="F22" s="368"/>
      <c r="G22" s="288"/>
      <c r="H22" s="320"/>
      <c r="I22" s="177"/>
      <c r="J22" s="232"/>
      <c r="K22" s="189">
        <f>-IF(ISBLANK(J22),0,VLOOKUP(J22,'Mitigations x Values'!$C$2:$E$25,3,FALSE))</f>
        <v>0</v>
      </c>
      <c r="L22" s="150"/>
      <c r="N22" s="288"/>
    </row>
    <row r="23" spans="1:14" ht="29.4" customHeight="1" x14ac:dyDescent="0.3">
      <c r="A23" s="298"/>
      <c r="B23" s="355"/>
      <c r="C23" s="358"/>
      <c r="D23" s="361"/>
      <c r="E23" s="335"/>
      <c r="F23" s="369"/>
      <c r="G23" s="289"/>
      <c r="H23" s="321"/>
      <c r="I23" s="177"/>
      <c r="J23" s="232"/>
      <c r="K23" s="189">
        <f>-IF(ISBLANK(J23),0,VLOOKUP(J23,'Mitigations x Values'!$C$2:$E$25,3,FALSE))</f>
        <v>0</v>
      </c>
      <c r="L23" s="150"/>
      <c r="N23" s="289"/>
    </row>
    <row r="24" spans="1:14" ht="29.4" customHeight="1" x14ac:dyDescent="0.3">
      <c r="A24" s="346" t="s">
        <v>227</v>
      </c>
      <c r="B24" s="347" t="s">
        <v>53</v>
      </c>
      <c r="C24" s="348">
        <f>VLOOKUP(B24,' Risks x Ratings'!C93:D96,2,FALSE)</f>
        <v>0</v>
      </c>
      <c r="D24" s="349" t="s">
        <v>120</v>
      </c>
      <c r="E24" s="333">
        <f>VLOOKUP(D24,' Risks x Ratings'!$C$105:$D$108,2,FALSE)</f>
        <v>0</v>
      </c>
      <c r="F24" s="362"/>
      <c r="G24" s="287">
        <f t="shared" ref="G24" si="10">IF(E24&gt;0,E24,C24)</f>
        <v>0</v>
      </c>
      <c r="H24" s="325" t="str">
        <f>IF(G24&gt;=3,"Mitigation Required", "No Mitigation Required")</f>
        <v>No Mitigation Required</v>
      </c>
      <c r="I24" s="177"/>
      <c r="J24" s="233"/>
      <c r="K24" s="191">
        <f>-IF(ISBLANK(J24),0,VLOOKUP(J24,'Mitigations x Values'!$C$2:$E$25,3,FALSE))</f>
        <v>0</v>
      </c>
      <c r="L24" s="148"/>
      <c r="N24" s="287">
        <f t="shared" ref="N24" si="11">IF(G24&gt;1,MAX(1,G24*(1+K24)*(1+K25)*(1+K26)),G24)</f>
        <v>0</v>
      </c>
    </row>
    <row r="25" spans="1:14" ht="29.4" customHeight="1" x14ac:dyDescent="0.3">
      <c r="A25" s="346"/>
      <c r="B25" s="347"/>
      <c r="C25" s="348"/>
      <c r="D25" s="349"/>
      <c r="E25" s="334"/>
      <c r="F25" s="362"/>
      <c r="G25" s="288"/>
      <c r="H25" s="325"/>
      <c r="I25" s="177"/>
      <c r="J25" s="233"/>
      <c r="K25" s="191">
        <f>-IF(ISBLANK(J25),0,VLOOKUP(J25,'Mitigations x Values'!$C$2:$E$25,3,FALSE))</f>
        <v>0</v>
      </c>
      <c r="L25" s="148"/>
      <c r="N25" s="288"/>
    </row>
    <row r="26" spans="1:14" ht="29.4" customHeight="1" x14ac:dyDescent="0.3">
      <c r="A26" s="346"/>
      <c r="B26" s="347"/>
      <c r="C26" s="348"/>
      <c r="D26" s="349"/>
      <c r="E26" s="335"/>
      <c r="F26" s="362"/>
      <c r="G26" s="289"/>
      <c r="H26" s="325"/>
      <c r="I26" s="177"/>
      <c r="J26" s="233"/>
      <c r="K26" s="191">
        <f>-IF(ISBLANK(J26),0,VLOOKUP(J26,'Mitigations x Values'!$C$2:$E$25,3,FALSE))</f>
        <v>0</v>
      </c>
      <c r="L26" s="148"/>
      <c r="N26" s="289"/>
    </row>
    <row r="27" spans="1:14" x14ac:dyDescent="0.3">
      <c r="A27" s="290" t="s">
        <v>94</v>
      </c>
      <c r="B27" s="291"/>
      <c r="C27" s="77" t="s">
        <v>103</v>
      </c>
      <c r="D27" s="290" t="s">
        <v>95</v>
      </c>
      <c r="E27" s="318"/>
      <c r="F27" s="318"/>
      <c r="G27" s="86"/>
      <c r="H27" s="87"/>
      <c r="I27" s="177"/>
      <c r="J27" s="234"/>
      <c r="K27" s="86"/>
      <c r="L27" s="151"/>
      <c r="N27" s="100"/>
    </row>
    <row r="28" spans="1:14" ht="27.6" customHeight="1" x14ac:dyDescent="0.3">
      <c r="A28" s="293" t="s">
        <v>49</v>
      </c>
      <c r="B28" s="316" t="s">
        <v>211</v>
      </c>
      <c r="C28" s="292">
        <f>VLOOKUP(B28,' Risks x Ratings'!$C$98:$D$101,2,FALSE)</f>
        <v>0</v>
      </c>
      <c r="D28" s="317"/>
      <c r="E28" s="317"/>
      <c r="F28" s="317"/>
      <c r="G28" s="292">
        <f>C28</f>
        <v>0</v>
      </c>
      <c r="H28" s="300" t="str">
        <f>IF(G28&gt;=3,"Mitigation Required", "No Mitigation Required")</f>
        <v>No Mitigation Required</v>
      </c>
      <c r="I28" s="177"/>
      <c r="J28" s="264"/>
      <c r="K28" s="192">
        <f>-IF(ISBLANK(J28),0,VLOOKUP(J28,'Mitigations x Values'!$C$2:$E$25,3,FALSE))</f>
        <v>0</v>
      </c>
      <c r="L28" s="152"/>
      <c r="N28" s="287">
        <f>IF(G28&gt;1,MAX(1,G28*(1+K28)*(1+K29)*(1+K30)),G28)</f>
        <v>0</v>
      </c>
    </row>
    <row r="29" spans="1:14" ht="27.6" customHeight="1" x14ac:dyDescent="0.3">
      <c r="A29" s="294"/>
      <c r="B29" s="316"/>
      <c r="C29" s="292"/>
      <c r="D29" s="317"/>
      <c r="E29" s="317"/>
      <c r="F29" s="317"/>
      <c r="G29" s="292"/>
      <c r="H29" s="300"/>
      <c r="I29" s="177"/>
      <c r="J29" s="261"/>
      <c r="K29" s="192">
        <f>-IF(ISBLANK(J29),0,VLOOKUP(J29,'Mitigations x Values'!$C$2:$E$25,3,FALSE))</f>
        <v>0</v>
      </c>
      <c r="L29" s="153"/>
      <c r="N29" s="288"/>
    </row>
    <row r="30" spans="1:14" ht="27.6" customHeight="1" x14ac:dyDescent="0.3">
      <c r="A30" s="294"/>
      <c r="B30" s="316"/>
      <c r="C30" s="292"/>
      <c r="D30" s="317"/>
      <c r="E30" s="317"/>
      <c r="F30" s="317"/>
      <c r="G30" s="292"/>
      <c r="H30" s="300"/>
      <c r="I30" s="177"/>
      <c r="J30" s="265"/>
      <c r="K30" s="192">
        <f>-IF(ISBLANK(J30),0,VLOOKUP(J30,'Mitigations x Values'!$C$2:$E$25,3,FALSE))</f>
        <v>0</v>
      </c>
      <c r="L30" s="154"/>
      <c r="N30" s="289"/>
    </row>
    <row r="31" spans="1:14" ht="27.6" customHeight="1" x14ac:dyDescent="0.3">
      <c r="A31" s="294"/>
      <c r="B31" s="326" t="s">
        <v>211</v>
      </c>
      <c r="C31" s="293">
        <f>VLOOKUP(B31,' Risks x Ratings'!$C$98:$D$101,2,FALSE)</f>
        <v>0</v>
      </c>
      <c r="D31" s="327"/>
      <c r="E31" s="327"/>
      <c r="F31" s="327"/>
      <c r="G31" s="328">
        <f t="shared" ref="G31:G40" si="12">C31</f>
        <v>0</v>
      </c>
      <c r="H31" s="325" t="str">
        <f>IF(G31&gt;=3,"Mitigation Required", "No Mitigation Required")</f>
        <v>No Mitigation Required</v>
      </c>
      <c r="I31" s="177"/>
      <c r="J31" s="262"/>
      <c r="K31" s="192">
        <f>-IF(ISBLANK(J31),0,VLOOKUP(J31,'Mitigations x Values'!$C$2:$E$25,3,FALSE))</f>
        <v>0</v>
      </c>
      <c r="L31" s="155"/>
      <c r="N31" s="287">
        <f t="shared" ref="N31" si="13">IF(G31&gt;1,MAX(1,G31*(1+K31)*(1+K32)*(1+K33)),G31)</f>
        <v>0</v>
      </c>
    </row>
    <row r="32" spans="1:14" ht="27.6" customHeight="1" x14ac:dyDescent="0.3">
      <c r="A32" s="294"/>
      <c r="B32" s="326"/>
      <c r="C32" s="294"/>
      <c r="D32" s="327"/>
      <c r="E32" s="327"/>
      <c r="F32" s="327"/>
      <c r="G32" s="328"/>
      <c r="H32" s="325"/>
      <c r="I32" s="177"/>
      <c r="J32" s="262"/>
      <c r="K32" s="192">
        <f>-IF(ISBLANK(J32),0,VLOOKUP(J32,'Mitigations x Values'!$C$2:$E$25,3,FALSE))</f>
        <v>0</v>
      </c>
      <c r="L32" s="155"/>
      <c r="N32" s="288"/>
    </row>
    <row r="33" spans="1:14" ht="27.6" customHeight="1" x14ac:dyDescent="0.3">
      <c r="A33" s="294"/>
      <c r="B33" s="326"/>
      <c r="C33" s="295"/>
      <c r="D33" s="327"/>
      <c r="E33" s="327"/>
      <c r="F33" s="327"/>
      <c r="G33" s="328"/>
      <c r="H33" s="325"/>
      <c r="I33" s="177"/>
      <c r="J33" s="266"/>
      <c r="K33" s="192">
        <f>-IF(ISBLANK(J33),0,VLOOKUP(J33,'Mitigations x Values'!$C$2:$E$25,3,FALSE))</f>
        <v>0</v>
      </c>
      <c r="L33" s="156"/>
      <c r="N33" s="289"/>
    </row>
    <row r="34" spans="1:14" ht="27.6" customHeight="1" x14ac:dyDescent="0.3">
      <c r="A34" s="294"/>
      <c r="B34" s="316" t="s">
        <v>211</v>
      </c>
      <c r="C34" s="296">
        <f>VLOOKUP(B34,' Risks x Ratings'!$C$98:$D$101,2,FALSE)</f>
        <v>0</v>
      </c>
      <c r="D34" s="299"/>
      <c r="E34" s="299"/>
      <c r="F34" s="299"/>
      <c r="G34" s="292">
        <f t="shared" si="12"/>
        <v>0</v>
      </c>
      <c r="H34" s="300" t="str">
        <f>IF(G34&gt;=3,"Mitigation Required", "No Mitigation Required")</f>
        <v>No Mitigation Required</v>
      </c>
      <c r="I34" s="177"/>
      <c r="J34" s="261"/>
      <c r="K34" s="192">
        <f>-IF(ISBLANK(J34),0,VLOOKUP(J34,'Mitigations x Values'!$C$2:$E$25,3,FALSE))</f>
        <v>0</v>
      </c>
      <c r="L34" s="153"/>
      <c r="N34" s="287">
        <f t="shared" ref="N34" si="14">IF(G34&gt;1,MAX(1,G34*(1+K34)*(1+K35)*(1+K36)),G34)</f>
        <v>0</v>
      </c>
    </row>
    <row r="35" spans="1:14" ht="27.6" customHeight="1" x14ac:dyDescent="0.3">
      <c r="A35" s="294"/>
      <c r="B35" s="316"/>
      <c r="C35" s="297"/>
      <c r="D35" s="299"/>
      <c r="E35" s="299"/>
      <c r="F35" s="299"/>
      <c r="G35" s="292"/>
      <c r="H35" s="300"/>
      <c r="I35" s="177"/>
      <c r="J35" s="261"/>
      <c r="K35" s="192">
        <f>-IF(ISBLANK(J35),0,VLOOKUP(J35,'Mitigations x Values'!$C$2:$E$25,3,FALSE))</f>
        <v>0</v>
      </c>
      <c r="L35" s="153"/>
      <c r="N35" s="288"/>
    </row>
    <row r="36" spans="1:14" ht="27.6" customHeight="1" x14ac:dyDescent="0.3">
      <c r="A36" s="294"/>
      <c r="B36" s="316"/>
      <c r="C36" s="298"/>
      <c r="D36" s="299"/>
      <c r="E36" s="299"/>
      <c r="F36" s="299"/>
      <c r="G36" s="292"/>
      <c r="H36" s="300"/>
      <c r="I36" s="177"/>
      <c r="J36" s="261"/>
      <c r="K36" s="192">
        <f>-IF(ISBLANK(J36),0,VLOOKUP(J36,'Mitigations x Values'!$C$2:$E$25,3,FALSE))</f>
        <v>0</v>
      </c>
      <c r="L36" s="153"/>
      <c r="N36" s="289"/>
    </row>
    <row r="37" spans="1:14" ht="27.6" customHeight="1" x14ac:dyDescent="0.3">
      <c r="A37" s="294"/>
      <c r="B37" s="301" t="s">
        <v>211</v>
      </c>
      <c r="C37" s="293">
        <f>VLOOKUP(B37,' Risks x Ratings'!$C$98:$D$101,2,FALSE)</f>
        <v>0</v>
      </c>
      <c r="D37" s="304"/>
      <c r="E37" s="305"/>
      <c r="F37" s="306"/>
      <c r="G37" s="287">
        <f t="shared" si="12"/>
        <v>0</v>
      </c>
      <c r="H37" s="313" t="str">
        <f>IF(G37&gt;=3,"Mitigation Required", "No Mitigation Required")</f>
        <v>No Mitigation Required</v>
      </c>
      <c r="I37" s="177"/>
      <c r="J37" s="171"/>
      <c r="K37" s="192">
        <f>-IF(ISBLANK(J37),0,VLOOKUP(J37,'Mitigations x Values'!$C$2:$E$25,3,FALSE))</f>
        <v>0</v>
      </c>
      <c r="L37" s="157"/>
      <c r="N37" s="287">
        <f t="shared" ref="N37" si="15">IF(G37&gt;1,MAX(1,G37*(1+K37)*(1+K38)*(1+K39)),G37)</f>
        <v>0</v>
      </c>
    </row>
    <row r="38" spans="1:14" ht="27.6" customHeight="1" x14ac:dyDescent="0.3">
      <c r="A38" s="294"/>
      <c r="B38" s="302"/>
      <c r="C38" s="294"/>
      <c r="D38" s="307"/>
      <c r="E38" s="308"/>
      <c r="F38" s="309"/>
      <c r="G38" s="288"/>
      <c r="H38" s="314"/>
      <c r="I38" s="177"/>
      <c r="J38" s="171"/>
      <c r="K38" s="192">
        <f>-IF(ISBLANK(J38),0,VLOOKUP(J38,'Mitigations x Values'!$C$2:$E$25,3,FALSE))</f>
        <v>0</v>
      </c>
      <c r="L38" s="157"/>
      <c r="N38" s="288"/>
    </row>
    <row r="39" spans="1:14" ht="27.6" customHeight="1" x14ac:dyDescent="0.3">
      <c r="A39" s="294"/>
      <c r="B39" s="303"/>
      <c r="C39" s="295"/>
      <c r="D39" s="310"/>
      <c r="E39" s="311"/>
      <c r="F39" s="312"/>
      <c r="G39" s="289"/>
      <c r="H39" s="315"/>
      <c r="I39" s="177"/>
      <c r="J39" s="171"/>
      <c r="K39" s="192">
        <f>-IF(ISBLANK(J39),0,VLOOKUP(J39,'Mitigations x Values'!$C$2:$E$25,3,FALSE))</f>
        <v>0</v>
      </c>
      <c r="L39" s="158"/>
      <c r="N39" s="289"/>
    </row>
    <row r="40" spans="1:14" ht="27.6" customHeight="1" x14ac:dyDescent="0.3">
      <c r="A40" s="294"/>
      <c r="B40" s="316" t="s">
        <v>211</v>
      </c>
      <c r="C40" s="296">
        <f>VLOOKUP(B40,' Risks x Ratings'!$C$98:$D$101,2,FALSE)</f>
        <v>0</v>
      </c>
      <c r="D40" s="299"/>
      <c r="E40" s="299"/>
      <c r="F40" s="299"/>
      <c r="G40" s="292">
        <f t="shared" si="12"/>
        <v>0</v>
      </c>
      <c r="H40" s="300" t="str">
        <f>IF(G40&gt;=3,"Mitigation Required", "No Mitigation Required")</f>
        <v>No Mitigation Required</v>
      </c>
      <c r="I40" s="177"/>
      <c r="J40" s="267"/>
      <c r="K40" s="192">
        <f>-IF(ISBLANK(J40),0,VLOOKUP(J40,'Mitigations x Values'!$C$2:$E$25,3,FALSE))</f>
        <v>0</v>
      </c>
      <c r="L40" s="159"/>
      <c r="N40" s="287">
        <f t="shared" ref="N40" si="16">IF(G40&gt;1,MAX(1,G40*(1+K40)*(1+K41)*(1+K42)),G40)</f>
        <v>0</v>
      </c>
    </row>
    <row r="41" spans="1:14" ht="27.6" customHeight="1" x14ac:dyDescent="0.3">
      <c r="A41" s="294"/>
      <c r="B41" s="316"/>
      <c r="C41" s="297"/>
      <c r="D41" s="299"/>
      <c r="E41" s="299"/>
      <c r="F41" s="299"/>
      <c r="G41" s="292"/>
      <c r="H41" s="300"/>
      <c r="I41" s="177"/>
      <c r="J41" s="267"/>
      <c r="K41" s="192">
        <f>-IF(ISBLANK(J41),0,VLOOKUP(J41,'Mitigations x Values'!$C$2:$E$25,3,FALSE))</f>
        <v>0</v>
      </c>
      <c r="L41" s="159"/>
      <c r="N41" s="288"/>
    </row>
    <row r="42" spans="1:14" ht="27.6" customHeight="1" x14ac:dyDescent="0.3">
      <c r="A42" s="295"/>
      <c r="B42" s="316"/>
      <c r="C42" s="298"/>
      <c r="D42" s="299"/>
      <c r="E42" s="299"/>
      <c r="F42" s="299"/>
      <c r="G42" s="292"/>
      <c r="H42" s="300"/>
      <c r="I42" s="177"/>
      <c r="J42" s="267"/>
      <c r="K42" s="192">
        <f>-IF(ISBLANK(J42),0,VLOOKUP(J42,'Mitigations x Values'!$C$2:$E$25,3,FALSE))</f>
        <v>0</v>
      </c>
      <c r="L42" s="159"/>
      <c r="N42" s="289"/>
    </row>
    <row r="43" spans="1:14" ht="21.6" thickBot="1" x14ac:dyDescent="0.45">
      <c r="A43" s="90"/>
      <c r="B43" s="91"/>
      <c r="C43" s="92"/>
      <c r="D43" s="92"/>
      <c r="E43" s="93"/>
      <c r="F43" s="94" t="s">
        <v>496</v>
      </c>
      <c r="G43" s="95">
        <f>SUMIF(G6:G40,"&gt;1")</f>
        <v>0</v>
      </c>
      <c r="H43" s="92"/>
      <c r="I43" s="177"/>
      <c r="J43" s="211"/>
      <c r="K43" s="94">
        <f>SUM(K28:K42,K6:K26)</f>
        <v>0</v>
      </c>
      <c r="L43" s="91"/>
      <c r="M43" s="179"/>
      <c r="N43" s="92">
        <f>SUM(N6:N42)</f>
        <v>0</v>
      </c>
    </row>
    <row r="44" spans="1:14" ht="15" thickTop="1" x14ac:dyDescent="0.3"/>
    <row r="45" spans="1:14" x14ac:dyDescent="0.3">
      <c r="B45" s="61"/>
    </row>
    <row r="50" spans="2:6" x14ac:dyDescent="0.3">
      <c r="B50" s="102"/>
    </row>
    <row r="51" spans="2:6" x14ac:dyDescent="0.3">
      <c r="B51" s="63"/>
    </row>
    <row r="52" spans="2:6" x14ac:dyDescent="0.3">
      <c r="C52" s="19"/>
    </row>
    <row r="55" spans="2:6" x14ac:dyDescent="0.3">
      <c r="C55" s="19"/>
      <c r="D55" s="81"/>
    </row>
    <row r="56" spans="2:6" x14ac:dyDescent="0.3">
      <c r="B56" s="63"/>
    </row>
    <row r="57" spans="2:6" x14ac:dyDescent="0.3">
      <c r="B57" s="102"/>
      <c r="D57" s="82"/>
    </row>
    <row r="58" spans="2:6" x14ac:dyDescent="0.3">
      <c r="B58" s="102"/>
      <c r="D58" s="82"/>
    </row>
    <row r="59" spans="2:6" x14ac:dyDescent="0.3">
      <c r="B59" s="102"/>
      <c r="D59" s="82"/>
    </row>
    <row r="60" spans="2:6" x14ac:dyDescent="0.3">
      <c r="B60" s="102"/>
      <c r="C60" s="63"/>
      <c r="D60" s="63"/>
    </row>
    <row r="61" spans="2:6" x14ac:dyDescent="0.3">
      <c r="B61" s="102"/>
      <c r="C61" s="63"/>
      <c r="D61" s="63"/>
    </row>
    <row r="62" spans="2:6" x14ac:dyDescent="0.3">
      <c r="B62" s="102"/>
      <c r="C62" s="63"/>
      <c r="D62" s="63"/>
    </row>
    <row r="63" spans="2:6" x14ac:dyDescent="0.3">
      <c r="B63" s="102"/>
      <c r="C63" s="63"/>
      <c r="D63" s="63"/>
    </row>
    <row r="64" spans="2:6" x14ac:dyDescent="0.3">
      <c r="B64" s="102"/>
      <c r="C64" s="63"/>
      <c r="D64" s="63"/>
      <c r="E64" s="71"/>
      <c r="F64" s="71"/>
    </row>
    <row r="65" spans="2:4" x14ac:dyDescent="0.3">
      <c r="C65" s="63"/>
      <c r="D65" s="63"/>
    </row>
    <row r="66" spans="2:4" x14ac:dyDescent="0.3">
      <c r="C66" s="63"/>
      <c r="D66" s="63"/>
    </row>
    <row r="67" spans="2:4" x14ac:dyDescent="0.3">
      <c r="C67" s="63"/>
      <c r="D67" s="63"/>
    </row>
    <row r="68" spans="2:4" x14ac:dyDescent="0.3">
      <c r="C68" s="63"/>
      <c r="D68" s="63"/>
    </row>
    <row r="69" spans="2:4" x14ac:dyDescent="0.3">
      <c r="C69" s="63"/>
      <c r="D69" s="63"/>
    </row>
    <row r="70" spans="2:4" x14ac:dyDescent="0.3">
      <c r="C70" s="63"/>
      <c r="D70" s="63"/>
    </row>
    <row r="71" spans="2:4" x14ac:dyDescent="0.3">
      <c r="C71" s="63"/>
      <c r="D71" s="63"/>
    </row>
    <row r="72" spans="2:4" x14ac:dyDescent="0.3">
      <c r="C72" s="63"/>
      <c r="D72" s="63"/>
    </row>
    <row r="73" spans="2:4" x14ac:dyDescent="0.3">
      <c r="C73" s="63"/>
      <c r="D73" s="63"/>
    </row>
    <row r="74" spans="2:4" x14ac:dyDescent="0.3">
      <c r="C74" s="63"/>
      <c r="D74" s="63"/>
    </row>
    <row r="75" spans="2:4" x14ac:dyDescent="0.3">
      <c r="B75" s="63"/>
      <c r="C75" s="63"/>
      <c r="D75" s="63"/>
    </row>
    <row r="77" spans="2:4" x14ac:dyDescent="0.3">
      <c r="B77" s="61"/>
      <c r="C77" s="19"/>
    </row>
    <row r="79" spans="2:4" x14ac:dyDescent="0.3">
      <c r="B79" s="61"/>
      <c r="C79" s="19"/>
    </row>
    <row r="80" spans="2:4" x14ac:dyDescent="0.3">
      <c r="D80" s="82"/>
    </row>
    <row r="81" spans="2:4" x14ac:dyDescent="0.3">
      <c r="D81" s="82"/>
    </row>
    <row r="82" spans="2:4" x14ac:dyDescent="0.3">
      <c r="D82" s="82"/>
    </row>
    <row r="83" spans="2:4" x14ac:dyDescent="0.3">
      <c r="D83" s="82"/>
    </row>
    <row r="86" spans="2:4" x14ac:dyDescent="0.3">
      <c r="B86" s="89"/>
    </row>
    <row r="87" spans="2:4" x14ac:dyDescent="0.3">
      <c r="B87" s="89"/>
    </row>
  </sheetData>
  <sheetProtection algorithmName="SHA-512" hashValue="oHiqedhR9od91hciCua/nBEIYeSVPEhLS6E2WF0t/eBfKBgG3BUImMZaOLldO3k9DrRUgqOUKKVmYNJBJWlfkg==" saltValue="XwNKj+RWxJvjpgQ+nefQ1g==" spinCount="100000" sheet="1" objects="1" scenarios="1"/>
  <mergeCells count="99">
    <mergeCell ref="D6:D8"/>
    <mergeCell ref="E6:E8"/>
    <mergeCell ref="F6:F8"/>
    <mergeCell ref="G6:G8"/>
    <mergeCell ref="H6:H8"/>
    <mergeCell ref="B1:G1"/>
    <mergeCell ref="N6:N8"/>
    <mergeCell ref="A9:A11"/>
    <mergeCell ref="B9:B11"/>
    <mergeCell ref="C9:C11"/>
    <mergeCell ref="D9:D11"/>
    <mergeCell ref="E9:E11"/>
    <mergeCell ref="F9:F11"/>
    <mergeCell ref="G9:G11"/>
    <mergeCell ref="H9:H11"/>
    <mergeCell ref="N9:N11"/>
    <mergeCell ref="A4:H4"/>
    <mergeCell ref="J4:L4"/>
    <mergeCell ref="A6:A8"/>
    <mergeCell ref="B6:B8"/>
    <mergeCell ref="C6:C8"/>
    <mergeCell ref="A12:A14"/>
    <mergeCell ref="B12:B14"/>
    <mergeCell ref="C12:C14"/>
    <mergeCell ref="D12:D14"/>
    <mergeCell ref="E12:E14"/>
    <mergeCell ref="N12:N14"/>
    <mergeCell ref="G15:G17"/>
    <mergeCell ref="H15:H17"/>
    <mergeCell ref="N15:N17"/>
    <mergeCell ref="F15:F17"/>
    <mergeCell ref="E18:E20"/>
    <mergeCell ref="F12:F14"/>
    <mergeCell ref="G12:G14"/>
    <mergeCell ref="H12:H14"/>
    <mergeCell ref="H18:H20"/>
    <mergeCell ref="A15:A17"/>
    <mergeCell ref="B15:B17"/>
    <mergeCell ref="C15:C17"/>
    <mergeCell ref="D15:D17"/>
    <mergeCell ref="E15:E17"/>
    <mergeCell ref="N18:N20"/>
    <mergeCell ref="A21:A23"/>
    <mergeCell ref="B21:B23"/>
    <mergeCell ref="C21:C23"/>
    <mergeCell ref="D21:D23"/>
    <mergeCell ref="E21:E23"/>
    <mergeCell ref="F21:F23"/>
    <mergeCell ref="G21:G23"/>
    <mergeCell ref="H21:H23"/>
    <mergeCell ref="N21:N23"/>
    <mergeCell ref="F18:F20"/>
    <mergeCell ref="G18:G20"/>
    <mergeCell ref="A18:A20"/>
    <mergeCell ref="B18:B20"/>
    <mergeCell ref="C18:C20"/>
    <mergeCell ref="D18:D20"/>
    <mergeCell ref="F24:F26"/>
    <mergeCell ref="G24:G26"/>
    <mergeCell ref="H24:H26"/>
    <mergeCell ref="N24:N26"/>
    <mergeCell ref="A27:B27"/>
    <mergeCell ref="D27:F27"/>
    <mergeCell ref="A24:A26"/>
    <mergeCell ref="B24:B26"/>
    <mergeCell ref="C24:C26"/>
    <mergeCell ref="D24:D26"/>
    <mergeCell ref="E24:E26"/>
    <mergeCell ref="A28:A42"/>
    <mergeCell ref="B28:B30"/>
    <mergeCell ref="C28:C30"/>
    <mergeCell ref="D28:F30"/>
    <mergeCell ref="B34:B36"/>
    <mergeCell ref="C34:C36"/>
    <mergeCell ref="D34:F36"/>
    <mergeCell ref="B40:B42"/>
    <mergeCell ref="C40:C42"/>
    <mergeCell ref="D40:F42"/>
    <mergeCell ref="B37:B39"/>
    <mergeCell ref="C37:C39"/>
    <mergeCell ref="D37:F39"/>
    <mergeCell ref="B31:B33"/>
    <mergeCell ref="C31:C33"/>
    <mergeCell ref="D31:F33"/>
    <mergeCell ref="G40:G42"/>
    <mergeCell ref="H40:H42"/>
    <mergeCell ref="N40:N42"/>
    <mergeCell ref="N37:N39"/>
    <mergeCell ref="G37:G39"/>
    <mergeCell ref="H37:H39"/>
    <mergeCell ref="G28:G30"/>
    <mergeCell ref="H28:H30"/>
    <mergeCell ref="N28:N30"/>
    <mergeCell ref="N31:N33"/>
    <mergeCell ref="G34:G36"/>
    <mergeCell ref="H34:H36"/>
    <mergeCell ref="N34:N36"/>
    <mergeCell ref="G31:G33"/>
    <mergeCell ref="H31:H33"/>
  </mergeCells>
  <conditionalFormatting sqref="A2">
    <cfRule type="containsText" dxfId="149" priority="2" operator="containsText" text="This risk is present">
      <formula>NOT(ISERROR(SEARCH("This risk is present",A2)))</formula>
    </cfRule>
  </conditionalFormatting>
  <conditionalFormatting sqref="A4:XFD43">
    <cfRule type="expression" dxfId="148" priority="1">
      <formula>EXACT("This risk is not present or applicable",$A$2)</formula>
    </cfRule>
  </conditionalFormatting>
  <conditionalFormatting sqref="G6 G9 G12 G15 G18 G21 G24">
    <cfRule type="cellIs" dxfId="147" priority="12" operator="between">
      <formula>3</formula>
      <formula>4.9</formula>
    </cfRule>
    <cfRule type="cellIs" dxfId="146" priority="13" operator="greaterThanOrEqual">
      <formula>5</formula>
    </cfRule>
    <cfRule type="cellIs" dxfId="145" priority="14" operator="between">
      <formula>0</formula>
      <formula>2.9</formula>
    </cfRule>
  </conditionalFormatting>
  <conditionalFormatting sqref="G28 G31 G34 G37 G40">
    <cfRule type="cellIs" dxfId="144" priority="9" operator="between">
      <formula>3</formula>
      <formula>4.9</formula>
    </cfRule>
    <cfRule type="cellIs" dxfId="143" priority="10" operator="greaterThanOrEqual">
      <formula>5</formula>
    </cfRule>
    <cfRule type="cellIs" dxfId="142" priority="11" operator="between">
      <formula>0</formula>
      <formula>2.9</formula>
    </cfRule>
  </conditionalFormatting>
  <conditionalFormatting sqref="N6 N9 N12 N15 N18 N21 N24">
    <cfRule type="cellIs" dxfId="141" priority="6" operator="between">
      <formula>3</formula>
      <formula>4.9</formula>
    </cfRule>
    <cfRule type="cellIs" dxfId="140" priority="7" operator="greaterThanOrEqual">
      <formula>5</formula>
    </cfRule>
    <cfRule type="cellIs" dxfId="139" priority="8" operator="between">
      <formula>0</formula>
      <formula>2.9</formula>
    </cfRule>
  </conditionalFormatting>
  <conditionalFormatting sqref="N28 N31 N34 N37 N40">
    <cfRule type="cellIs" dxfId="138" priority="3" operator="between">
      <formula>3</formula>
      <formula>4.9</formula>
    </cfRule>
    <cfRule type="cellIs" dxfId="137" priority="4" operator="greaterThanOrEqual">
      <formula>5</formula>
    </cfRule>
    <cfRule type="cellIs" dxfId="136" priority="5" operator="between">
      <formula>0</formula>
      <formula>2.9</formula>
    </cfRule>
  </conditionalFormatting>
  <pageMargins left="0.25" right="0.25" top="0.75" bottom="0.75" header="0.3" footer="0.3"/>
  <pageSetup scale="54"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620EE1B1-F3C5-4D5F-8A5A-2A7633E07472}">
          <x14:formula1>
            <xm:f>' Risks x Ratings'!$C$93:$C$96</xm:f>
          </x14:formula1>
          <xm:sqref>B24:B26</xm:sqref>
        </x14:dataValidation>
        <x14:dataValidation type="list" allowBlank="1" showInputMessage="1" showErrorMessage="1" xr:uid="{DC451B4F-DD3B-4AA4-8D81-407B87CBF6C2}">
          <x14:formula1>
            <xm:f>' Risks x Ratings'!$C$68:$C$71</xm:f>
          </x14:formula1>
          <xm:sqref>B21:B23</xm:sqref>
        </x14:dataValidation>
        <x14:dataValidation type="list" allowBlank="1" showInputMessage="1" showErrorMessage="1" xr:uid="{0F1297AD-D251-45FE-98F6-7698281EC0B3}">
          <x14:formula1>
            <xm:f>' Risks x Ratings'!$C$63:$C$66</xm:f>
          </x14:formula1>
          <xm:sqref>B18:B20</xm:sqref>
        </x14:dataValidation>
        <x14:dataValidation type="list" allowBlank="1" showInputMessage="1" showErrorMessage="1" xr:uid="{54CD5879-733D-42DD-A788-050668F14803}">
          <x14:formula1>
            <xm:f>' Risks x Ratings'!$H$19:$H$22</xm:f>
          </x14:formula1>
          <xm:sqref>B15:B17</xm:sqref>
        </x14:dataValidation>
        <x14:dataValidation type="list" allowBlank="1" showInputMessage="1" showErrorMessage="1" xr:uid="{7EDFA234-8125-4F8C-9569-817720DA6978}">
          <x14:formula1>
            <xm:f>' Risks x Ratings'!$H$14:$H$17</xm:f>
          </x14:formula1>
          <xm:sqref>B12:B14</xm:sqref>
        </x14:dataValidation>
        <x14:dataValidation type="list" allowBlank="1" showInputMessage="1" showErrorMessage="1" xr:uid="{097A5B65-1675-44DF-8DCC-C93E6466361D}">
          <x14:formula1>
            <xm:f>' Risks x Ratings'!$H$9:$H$12</xm:f>
          </x14:formula1>
          <xm:sqref>B9:B11</xm:sqref>
        </x14:dataValidation>
        <x14:dataValidation type="list" allowBlank="1" showInputMessage="1" showErrorMessage="1" xr:uid="{EC7C634D-77DB-4E2E-9841-7BD173E80994}">
          <x14:formula1>
            <xm:f>' Risks x Ratings'!$H$2:$H$7</xm:f>
          </x14:formula1>
          <xm:sqref>B6:B8</xm:sqref>
        </x14:dataValidation>
        <x14:dataValidation type="list" showInputMessage="1" showErrorMessage="1" xr:uid="{3DCF662F-532A-4880-8D24-C2162625582C}">
          <x14:formula1>
            <xm:f>' Risks x Ratings'!$C$105:$C$108</xm:f>
          </x14:formula1>
          <xm:sqref>D15 D18 D21 D24</xm:sqref>
        </x14:dataValidation>
        <x14:dataValidation type="list" showInputMessage="1" showErrorMessage="1" xr:uid="{3787940D-8147-4789-B40C-59828DE9D5AF}">
          <x14:formula1>
            <xm:f>' Risks x Ratings'!$C$112:$C$114</xm:f>
          </x14:formula1>
          <xm:sqref>D6:D14</xm:sqref>
        </x14:dataValidation>
        <x14:dataValidation type="list" allowBlank="1" showInputMessage="1" showErrorMessage="1" xr:uid="{02DD387D-F9A7-44C9-A101-786BB7C1272B}">
          <x14:formula1>
            <xm:f>' Risks x Ratings'!$C$98:$C$101</xm:f>
          </x14:formula1>
          <xm:sqref>B28:B42</xm:sqref>
        </x14:dataValidation>
        <x14:dataValidation type="list" allowBlank="1" showInputMessage="1" showErrorMessage="1" xr:uid="{6131A697-C100-450F-BCE9-369ADEC24FF7}">
          <x14:formula1>
            <xm:f>'Mitigations x Values'!$C$2:$C$25</xm:f>
          </x14:formula1>
          <xm:sqref>J28:J42 J6:J26</xm:sqref>
        </x14:dataValidation>
        <x14:dataValidation type="list" allowBlank="1" showInputMessage="1" showErrorMessage="1" xr:uid="{29ABB057-39F4-4988-99D2-25170A5E53B8}">
          <x14:formula1>
            <xm:f>'Mitigations x Values'!$C$28:$C$29</xm:f>
          </x14:formula1>
          <xm:sqref>A2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2BFA-6665-4B6B-A8F7-EC109700EF51}">
  <sheetPr>
    <tabColor rgb="FFFF0000"/>
  </sheetPr>
  <dimension ref="A1:U87"/>
  <sheetViews>
    <sheetView zoomScaleNormal="100" workbookViewId="0">
      <pane xSplit="2" ySplit="5" topLeftCell="C6" activePane="bottomRight" state="frozen"/>
      <selection activeCell="B28" sqref="B28:B30"/>
      <selection pane="topRight" activeCell="B28" sqref="B28:B30"/>
      <selection pane="bottomLeft" activeCell="B28" sqref="B28:B30"/>
      <selection pane="bottomRight" activeCell="A2" sqref="A2"/>
    </sheetView>
  </sheetViews>
  <sheetFormatPr defaultColWidth="9" defaultRowHeight="14.4" x14ac:dyDescent="0.3"/>
  <cols>
    <col min="1" max="1" width="35.5546875" style="63" customWidth="1"/>
    <col min="2" max="2" width="55.109375" style="26" customWidth="1"/>
    <col min="3" max="3" width="13.109375" style="1" customWidth="1"/>
    <col min="4" max="4" width="25.88671875" style="26" customWidth="1"/>
    <col min="5" max="5" width="11.6640625" customWidth="1"/>
    <col min="6" max="6" width="34.33203125" customWidth="1"/>
    <col min="7" max="7" width="11.109375" customWidth="1"/>
    <col min="8" max="8" width="31.33203125" bestFit="1" customWidth="1"/>
    <col min="9" max="9" width="1.6640625" style="83" customWidth="1"/>
    <col min="10" max="10" width="80.88671875" style="1" customWidth="1"/>
    <col min="11" max="11" width="24.33203125" bestFit="1" customWidth="1"/>
    <col min="12" max="12" width="48.33203125" bestFit="1" customWidth="1"/>
    <col min="13" max="13" width="2.6640625" style="83" customWidth="1"/>
    <col min="14" max="14" width="26.44140625" style="1" bestFit="1" customWidth="1"/>
  </cols>
  <sheetData>
    <row r="1" spans="1:21" ht="96" customHeight="1" x14ac:dyDescent="0.3">
      <c r="A1" s="75" t="s">
        <v>96</v>
      </c>
      <c r="B1" s="412" t="s">
        <v>152</v>
      </c>
      <c r="C1" s="412"/>
      <c r="D1" s="125"/>
      <c r="E1" s="125"/>
      <c r="F1" s="125"/>
      <c r="J1" s="59"/>
    </row>
    <row r="2" spans="1:21" ht="37.5" customHeight="1" x14ac:dyDescent="0.3">
      <c r="A2" s="136" t="s">
        <v>419</v>
      </c>
      <c r="B2" s="135" t="s">
        <v>489</v>
      </c>
      <c r="C2" s="125"/>
      <c r="D2" s="125"/>
      <c r="E2" s="125"/>
      <c r="F2" s="125"/>
    </row>
    <row r="3" spans="1:21" ht="21.9" customHeight="1" x14ac:dyDescent="0.3">
      <c r="A3" s="75"/>
      <c r="B3" s="125"/>
      <c r="C3" s="125"/>
      <c r="D3" s="125"/>
      <c r="E3" s="125"/>
      <c r="F3" s="125"/>
    </row>
    <row r="4" spans="1:21" ht="34.65" customHeight="1" x14ac:dyDescent="0.3">
      <c r="A4" s="398" t="s">
        <v>216</v>
      </c>
      <c r="B4" s="398"/>
      <c r="C4" s="398"/>
      <c r="D4" s="398"/>
      <c r="E4" s="398"/>
      <c r="F4" s="398"/>
      <c r="G4" s="398"/>
      <c r="H4" s="398"/>
      <c r="J4" s="329" t="s">
        <v>79</v>
      </c>
      <c r="K4" s="329"/>
      <c r="L4" s="329"/>
      <c r="O4" s="101"/>
      <c r="P4" s="101"/>
      <c r="Q4" s="101"/>
      <c r="R4" s="101"/>
      <c r="S4" s="101"/>
      <c r="T4" s="101"/>
      <c r="U4" s="101"/>
    </row>
    <row r="5" spans="1:21" ht="31.65" customHeight="1" x14ac:dyDescent="0.3">
      <c r="A5" s="78" t="s">
        <v>88</v>
      </c>
      <c r="B5" s="79" t="s">
        <v>33</v>
      </c>
      <c r="C5" s="78" t="s">
        <v>89</v>
      </c>
      <c r="D5" s="78" t="s">
        <v>119</v>
      </c>
      <c r="E5" s="78" t="s">
        <v>90</v>
      </c>
      <c r="F5" s="78" t="s">
        <v>99</v>
      </c>
      <c r="G5" s="80" t="s">
        <v>11</v>
      </c>
      <c r="H5" s="84" t="s">
        <v>100</v>
      </c>
      <c r="I5" s="76"/>
      <c r="J5" s="85" t="s">
        <v>79</v>
      </c>
      <c r="K5" s="80" t="s">
        <v>212</v>
      </c>
      <c r="L5" s="78" t="s">
        <v>1</v>
      </c>
      <c r="M5" s="98"/>
      <c r="N5" s="80" t="s">
        <v>10</v>
      </c>
    </row>
    <row r="6" spans="1:21" ht="24" customHeight="1" x14ac:dyDescent="0.3">
      <c r="A6" s="333" t="s">
        <v>208</v>
      </c>
      <c r="B6" s="336" t="s">
        <v>231</v>
      </c>
      <c r="C6" s="339">
        <f>VLOOKUP(B6,' Risks x Ratings'!M2:N7,2,FALSE)</f>
        <v>0</v>
      </c>
      <c r="D6" s="330" t="s">
        <v>120</v>
      </c>
      <c r="E6" s="333">
        <f>VLOOKUP(D6,' Risks x Ratings'!C112:D114,2,FALSE)</f>
        <v>0</v>
      </c>
      <c r="F6" s="363"/>
      <c r="G6" s="399">
        <f>IF(E6&gt;0,E6,C6)</f>
        <v>0</v>
      </c>
      <c r="H6" s="402" t="str">
        <f>IF(G6&gt;=3,"Mitigation Required", "No Mitigation Required")</f>
        <v>No Mitigation Required</v>
      </c>
      <c r="I6" s="76"/>
      <c r="J6" s="161"/>
      <c r="K6" s="108">
        <f>-IF(ISBLANK(J6),0,VLOOKUP(J6,'Mitigations x Values'!$C$2:$E$25,3,FALSE))</f>
        <v>0</v>
      </c>
      <c r="L6" s="137"/>
      <c r="M6" s="98"/>
      <c r="N6" s="399">
        <f>IF(G6&gt;1,MAX(1,G6*(1+K6)*(1+K7)*(1+K8)),G6)</f>
        <v>0</v>
      </c>
    </row>
    <row r="7" spans="1:21" ht="24" customHeight="1" x14ac:dyDescent="0.3">
      <c r="A7" s="334"/>
      <c r="B7" s="337"/>
      <c r="C7" s="340"/>
      <c r="D7" s="331"/>
      <c r="E7" s="334"/>
      <c r="F7" s="364"/>
      <c r="G7" s="400"/>
      <c r="H7" s="403"/>
      <c r="I7" s="76"/>
      <c r="J7" s="161"/>
      <c r="K7" s="108">
        <f>-IF(ISBLANK(J7),0,VLOOKUP(J7,'Mitigations x Values'!$C$2:$E$25,3,FALSE))</f>
        <v>0</v>
      </c>
      <c r="L7" s="137"/>
      <c r="M7" s="98"/>
      <c r="N7" s="400"/>
    </row>
    <row r="8" spans="1:21" ht="24" customHeight="1" x14ac:dyDescent="0.3">
      <c r="A8" s="335"/>
      <c r="B8" s="338"/>
      <c r="C8" s="341"/>
      <c r="D8" s="332"/>
      <c r="E8" s="335"/>
      <c r="F8" s="365"/>
      <c r="G8" s="401"/>
      <c r="H8" s="404"/>
      <c r="I8" s="76"/>
      <c r="J8" s="161"/>
      <c r="K8" s="108">
        <f>-IF(ISBLANK(J8),0,VLOOKUP(J8,'Mitigations x Values'!$C$2:$E$25,3,FALSE))</f>
        <v>0</v>
      </c>
      <c r="L8" s="137"/>
      <c r="M8" s="98"/>
      <c r="N8" s="401"/>
    </row>
    <row r="9" spans="1:21" ht="24" customHeight="1" x14ac:dyDescent="0.3">
      <c r="A9" s="370" t="s">
        <v>173</v>
      </c>
      <c r="B9" s="373" t="s">
        <v>487</v>
      </c>
      <c r="C9" s="356">
        <f>VLOOKUP(B9,' Risks x Ratings'!M9:N12,2,FALSE)</f>
        <v>0</v>
      </c>
      <c r="D9" s="359" t="s">
        <v>120</v>
      </c>
      <c r="E9" s="370">
        <f>VLOOKUP(D9,' Risks x Ratings'!C112:D114,2,FALSE)</f>
        <v>0</v>
      </c>
      <c r="F9" s="367"/>
      <c r="G9" s="399">
        <f t="shared" ref="G9" si="0">IF(E9&gt;0,E9,C9)</f>
        <v>0</v>
      </c>
      <c r="H9" s="402" t="str">
        <f>IF(G9&gt;=3,"Mitigation Required", "No Mitigation Required")</f>
        <v>No Mitigation Required</v>
      </c>
      <c r="I9" s="76"/>
      <c r="J9" s="160"/>
      <c r="K9" s="109">
        <f>-IF(ISBLANK(J9),0,VLOOKUP(J9,'Mitigations x Values'!$C$2:$E$25,3,FALSE))</f>
        <v>0</v>
      </c>
      <c r="L9" s="150"/>
      <c r="N9" s="399">
        <f t="shared" ref="N9" si="1">IF(G9&gt;1,MAX(1,G9*(1+K9)*(1+K10)*(1+K11)),G9)</f>
        <v>0</v>
      </c>
    </row>
    <row r="10" spans="1:21" ht="24" customHeight="1" x14ac:dyDescent="0.3">
      <c r="A10" s="371"/>
      <c r="B10" s="374"/>
      <c r="C10" s="357"/>
      <c r="D10" s="360"/>
      <c r="E10" s="371"/>
      <c r="F10" s="368"/>
      <c r="G10" s="400"/>
      <c r="H10" s="403"/>
      <c r="I10" s="76"/>
      <c r="J10" s="160"/>
      <c r="K10" s="105">
        <f>-IF(ISBLANK(J10),0,VLOOKUP(J10,'Mitigations x Values'!$C$2:$E$25,3,FALSE))</f>
        <v>0</v>
      </c>
      <c r="L10" s="150"/>
      <c r="N10" s="400"/>
    </row>
    <row r="11" spans="1:21" ht="24" customHeight="1" x14ac:dyDescent="0.3">
      <c r="A11" s="372"/>
      <c r="B11" s="375"/>
      <c r="C11" s="358"/>
      <c r="D11" s="361"/>
      <c r="E11" s="372"/>
      <c r="F11" s="369"/>
      <c r="G11" s="401"/>
      <c r="H11" s="404"/>
      <c r="I11" s="76"/>
      <c r="J11" s="160"/>
      <c r="K11" s="105">
        <f>-IF(ISBLANK(J11),0,VLOOKUP(J11,'Mitigations x Values'!$C$2:$E$25,3,FALSE))</f>
        <v>0</v>
      </c>
      <c r="L11" s="150"/>
      <c r="N11" s="401"/>
    </row>
    <row r="12" spans="1:21" ht="24" customHeight="1" x14ac:dyDescent="0.3">
      <c r="A12" s="333" t="s">
        <v>209</v>
      </c>
      <c r="B12" s="336" t="s">
        <v>248</v>
      </c>
      <c r="C12" s="339">
        <f>VLOOKUP(B12,' Risks x Ratings'!M14:N17,2,FALSE)</f>
        <v>0</v>
      </c>
      <c r="D12" s="342" t="s">
        <v>120</v>
      </c>
      <c r="E12" s="333">
        <f>VLOOKUP(D12,' Risks x Ratings'!C112:D114,2,FALSE)</f>
        <v>0</v>
      </c>
      <c r="F12" s="363"/>
      <c r="G12" s="399">
        <f t="shared" ref="G12" si="2">IF(E12&gt;0,E12,C12)</f>
        <v>0</v>
      </c>
      <c r="H12" s="405" t="str">
        <f>IF(G12&gt;=3,"Mitigation Required", "No Mitigation Required")</f>
        <v>No Mitigation Required</v>
      </c>
      <c r="I12" s="76"/>
      <c r="J12" s="138"/>
      <c r="K12" s="106">
        <f>-IF(ISBLANK(J12),0,VLOOKUP(J12,'Mitigations x Values'!$C$2:$E$25,3,FALSE))</f>
        <v>0</v>
      </c>
      <c r="L12" s="148"/>
      <c r="N12" s="399">
        <f t="shared" ref="N12" si="3">IF(G12&gt;1,MAX(1,G12*(1+K12)*(1+K13)*(1+K14)),G12)</f>
        <v>0</v>
      </c>
    </row>
    <row r="13" spans="1:21" ht="24" customHeight="1" x14ac:dyDescent="0.3">
      <c r="A13" s="334"/>
      <c r="B13" s="337"/>
      <c r="C13" s="340"/>
      <c r="D13" s="343"/>
      <c r="E13" s="334"/>
      <c r="F13" s="364"/>
      <c r="G13" s="400"/>
      <c r="H13" s="406"/>
      <c r="I13" s="76"/>
      <c r="J13" s="138"/>
      <c r="K13" s="106">
        <f>-IF(ISBLANK(J13),0,VLOOKUP(J13,'Mitigations x Values'!$C$2:$E$25,3,FALSE))</f>
        <v>0</v>
      </c>
      <c r="L13" s="148"/>
      <c r="N13" s="400"/>
    </row>
    <row r="14" spans="1:21" ht="24" customHeight="1" x14ac:dyDescent="0.3">
      <c r="A14" s="335"/>
      <c r="B14" s="338"/>
      <c r="C14" s="341"/>
      <c r="D14" s="344"/>
      <c r="E14" s="335"/>
      <c r="F14" s="365"/>
      <c r="G14" s="401"/>
      <c r="H14" s="407"/>
      <c r="I14" s="76"/>
      <c r="J14" s="138"/>
      <c r="K14" s="106">
        <f>-IF(ISBLANK(J14),0,VLOOKUP(J14,'Mitigations x Values'!$C$2:$E$25,3,FALSE))</f>
        <v>0</v>
      </c>
      <c r="L14" s="148"/>
      <c r="N14" s="401"/>
    </row>
    <row r="15" spans="1:21" ht="24" customHeight="1" x14ac:dyDescent="0.3">
      <c r="A15" s="370" t="s">
        <v>210</v>
      </c>
      <c r="B15" s="373" t="s">
        <v>255</v>
      </c>
      <c r="C15" s="356">
        <f>VLOOKUP(B15,' Risks x Ratings'!M19:N22,2,FALSE)</f>
        <v>0</v>
      </c>
      <c r="D15" s="359" t="s">
        <v>120</v>
      </c>
      <c r="E15" s="370">
        <f>VLOOKUP(D15,' Risks x Ratings'!$C$105:$D$108,2,FALSE)</f>
        <v>0</v>
      </c>
      <c r="F15" s="367"/>
      <c r="G15" s="399">
        <f t="shared" ref="G15" si="4">IF(E15&gt;0,E15,C15)</f>
        <v>0</v>
      </c>
      <c r="H15" s="402" t="str">
        <f>IF(G15&gt;=3,"Mitigation Required", "No Mitigation Required")</f>
        <v>No Mitigation Required</v>
      </c>
      <c r="I15" s="76"/>
      <c r="J15" s="160"/>
      <c r="K15" s="105">
        <f>-IF(ISBLANK(J15),0,VLOOKUP(J15,'Mitigations x Values'!$C$2:$E$25,3,FALSE))</f>
        <v>0</v>
      </c>
      <c r="L15" s="150"/>
      <c r="N15" s="399">
        <f t="shared" ref="N15" si="5">IF(G15&gt;1,MAX(1,G15*(1+K15)*(1+K16)*(1+K17)),G15)</f>
        <v>0</v>
      </c>
    </row>
    <row r="16" spans="1:21" ht="24" customHeight="1" x14ac:dyDescent="0.3">
      <c r="A16" s="371"/>
      <c r="B16" s="374"/>
      <c r="C16" s="357"/>
      <c r="D16" s="360"/>
      <c r="E16" s="371"/>
      <c r="F16" s="368"/>
      <c r="G16" s="400"/>
      <c r="H16" s="403"/>
      <c r="I16" s="76"/>
      <c r="J16" s="160"/>
      <c r="K16" s="105">
        <f>-IF(ISBLANK(J16),0,VLOOKUP(J16,'Mitigations x Values'!$C$2:$E$25,3,FALSE))</f>
        <v>0</v>
      </c>
      <c r="L16" s="150"/>
      <c r="N16" s="400"/>
    </row>
    <row r="17" spans="1:14" ht="24" customHeight="1" x14ac:dyDescent="0.3">
      <c r="A17" s="372"/>
      <c r="B17" s="375"/>
      <c r="C17" s="358"/>
      <c r="D17" s="361"/>
      <c r="E17" s="372"/>
      <c r="F17" s="369"/>
      <c r="G17" s="401"/>
      <c r="H17" s="404"/>
      <c r="I17" s="76"/>
      <c r="J17" s="160"/>
      <c r="K17" s="105">
        <f>-IF(ISBLANK(J17),0,VLOOKUP(J17,'Mitigations x Values'!$C$2:$E$25,3,FALSE))</f>
        <v>0</v>
      </c>
      <c r="L17" s="150"/>
      <c r="N17" s="401"/>
    </row>
    <row r="18" spans="1:14" ht="24" customHeight="1" x14ac:dyDescent="0.3">
      <c r="A18" s="293" t="s">
        <v>225</v>
      </c>
      <c r="B18" s="350" t="s">
        <v>123</v>
      </c>
      <c r="C18" s="339">
        <f>VLOOKUP(B18,' Risks x Ratings'!C63:D66,2,FALSE)</f>
        <v>0</v>
      </c>
      <c r="D18" s="342" t="s">
        <v>120</v>
      </c>
      <c r="E18" s="333">
        <f>VLOOKUP(D18,' Risks x Ratings'!$C$105:$D$108,2,FALSE)</f>
        <v>0</v>
      </c>
      <c r="F18" s="363"/>
      <c r="G18" s="399">
        <f t="shared" ref="G18" si="6">IF(E18&gt;0,E18,C18)</f>
        <v>0</v>
      </c>
      <c r="H18" s="405" t="str">
        <f>IF(G18&gt;=3,"Mitigation Required", "No Mitigation Required")</f>
        <v>No Mitigation Required</v>
      </c>
      <c r="I18" s="76"/>
      <c r="J18" s="139"/>
      <c r="K18" s="107">
        <f>-IF(ISBLANK(J18),0,VLOOKUP(J18,'Mitigations x Values'!$C$2:$E$25,3,FALSE))</f>
        <v>0</v>
      </c>
      <c r="L18" s="149"/>
      <c r="N18" s="399">
        <f t="shared" ref="N18" si="7">IF(G18&gt;1,MAX(1,G18*(1+K18)*(1+K19)*(1+K20)),G18)</f>
        <v>0</v>
      </c>
    </row>
    <row r="19" spans="1:14" ht="24" customHeight="1" x14ac:dyDescent="0.3">
      <c r="A19" s="294"/>
      <c r="B19" s="351"/>
      <c r="C19" s="340"/>
      <c r="D19" s="343"/>
      <c r="E19" s="334"/>
      <c r="F19" s="364"/>
      <c r="G19" s="400"/>
      <c r="H19" s="406"/>
      <c r="I19" s="76"/>
      <c r="J19" s="139"/>
      <c r="K19" s="107">
        <f>-IF(ISBLANK(J19),0,VLOOKUP(J19,'Mitigations x Values'!$C$2:$E$25,3,FALSE))</f>
        <v>0</v>
      </c>
      <c r="L19" s="149"/>
      <c r="N19" s="400"/>
    </row>
    <row r="20" spans="1:14" ht="24" customHeight="1" x14ac:dyDescent="0.3">
      <c r="A20" s="295"/>
      <c r="B20" s="352"/>
      <c r="C20" s="341"/>
      <c r="D20" s="344"/>
      <c r="E20" s="335"/>
      <c r="F20" s="365"/>
      <c r="G20" s="401"/>
      <c r="H20" s="407"/>
      <c r="I20" s="76"/>
      <c r="J20" s="139"/>
      <c r="K20" s="107">
        <f>-IF(ISBLANK(J20),0,VLOOKUP(J20,'Mitigations x Values'!$C$2:$E$25,3,FALSE))</f>
        <v>0</v>
      </c>
      <c r="L20" s="149"/>
      <c r="N20" s="401"/>
    </row>
    <row r="21" spans="1:14" ht="24" customHeight="1" x14ac:dyDescent="0.3">
      <c r="A21" s="296" t="s">
        <v>226</v>
      </c>
      <c r="B21" s="353" t="s">
        <v>198</v>
      </c>
      <c r="C21" s="356">
        <f>VLOOKUP(B21,' Risks x Ratings'!C68:D71,2,FALSE)</f>
        <v>0</v>
      </c>
      <c r="D21" s="359" t="s">
        <v>120</v>
      </c>
      <c r="E21" s="333">
        <f>VLOOKUP(D21,' Risks x Ratings'!$C$105:$D$108,2,FALSE)</f>
        <v>0</v>
      </c>
      <c r="F21" s="367"/>
      <c r="G21" s="399">
        <f t="shared" ref="G21" si="8">IF(E21&gt;0,E21,C21)</f>
        <v>0</v>
      </c>
      <c r="H21" s="402" t="str">
        <f>IF(G21&gt;=3,"Mitigation Required", "No Mitigation Required")</f>
        <v>No Mitigation Required</v>
      </c>
      <c r="I21" s="76"/>
      <c r="J21" s="140"/>
      <c r="K21" s="105">
        <f>-IF(ISBLANK(J21),0,VLOOKUP(J21,'Mitigations x Values'!$C$2:$E$25,3,FALSE))</f>
        <v>0</v>
      </c>
      <c r="L21" s="150"/>
      <c r="N21" s="399">
        <f t="shared" ref="N21" si="9">IF(G21&gt;1,MAX(1,G21*(1+K21)*(1+K22)*(1+K23)),G21)</f>
        <v>0</v>
      </c>
    </row>
    <row r="22" spans="1:14" ht="24" customHeight="1" x14ac:dyDescent="0.3">
      <c r="A22" s="297"/>
      <c r="B22" s="354"/>
      <c r="C22" s="357"/>
      <c r="D22" s="360"/>
      <c r="E22" s="334"/>
      <c r="F22" s="368"/>
      <c r="G22" s="400"/>
      <c r="H22" s="403"/>
      <c r="I22" s="76"/>
      <c r="J22" s="140"/>
      <c r="K22" s="105">
        <f>-IF(ISBLANK(J22),0,VLOOKUP(J22,'Mitigations x Values'!$C$2:$E$25,3,FALSE))</f>
        <v>0</v>
      </c>
      <c r="L22" s="150"/>
      <c r="N22" s="400"/>
    </row>
    <row r="23" spans="1:14" ht="24" customHeight="1" x14ac:dyDescent="0.3">
      <c r="A23" s="298"/>
      <c r="B23" s="355"/>
      <c r="C23" s="358"/>
      <c r="D23" s="361"/>
      <c r="E23" s="335"/>
      <c r="F23" s="369"/>
      <c r="G23" s="401"/>
      <c r="H23" s="404"/>
      <c r="I23" s="76"/>
      <c r="J23" s="140"/>
      <c r="K23" s="105">
        <f>-IF(ISBLANK(J23),0,VLOOKUP(J23,'Mitigations x Values'!$C$2:$E$25,3,FALSE))</f>
        <v>0</v>
      </c>
      <c r="L23" s="150"/>
      <c r="N23" s="401"/>
    </row>
    <row r="24" spans="1:14" ht="24" customHeight="1" x14ac:dyDescent="0.3">
      <c r="A24" s="346" t="s">
        <v>227</v>
      </c>
      <c r="B24" s="347" t="s">
        <v>53</v>
      </c>
      <c r="C24" s="348">
        <f>VLOOKUP(B24,' Risks x Ratings'!C93:D96,2,FALSE)</f>
        <v>0</v>
      </c>
      <c r="D24" s="349" t="s">
        <v>120</v>
      </c>
      <c r="E24" s="333">
        <f>VLOOKUP(D24,' Risks x Ratings'!$C$105:$D$108,2,FALSE)</f>
        <v>0</v>
      </c>
      <c r="F24" s="362"/>
      <c r="G24" s="399">
        <f t="shared" ref="G24" si="10">IF(E24&gt;0,E24,C24)</f>
        <v>0</v>
      </c>
      <c r="H24" s="411" t="str">
        <f>IF(G24&gt;=3,"Mitigation Required", "No Mitigation Required")</f>
        <v>No Mitigation Required</v>
      </c>
      <c r="I24" s="76"/>
      <c r="J24" s="141"/>
      <c r="K24" s="106">
        <f>-IF(ISBLANK(J24),0,VLOOKUP(J24,'Mitigations x Values'!$C$2:$E$25,3,FALSE))</f>
        <v>0</v>
      </c>
      <c r="L24" s="148"/>
      <c r="N24" s="399">
        <f t="shared" ref="N24" si="11">IF(G24&gt;1,MAX(1,G24*(1+K24)*(1+K25)*(1+K26)),G24)</f>
        <v>0</v>
      </c>
    </row>
    <row r="25" spans="1:14" ht="24" customHeight="1" x14ac:dyDescent="0.3">
      <c r="A25" s="346"/>
      <c r="B25" s="347"/>
      <c r="C25" s="348"/>
      <c r="D25" s="349"/>
      <c r="E25" s="334"/>
      <c r="F25" s="362"/>
      <c r="G25" s="400"/>
      <c r="H25" s="411"/>
      <c r="I25" s="76"/>
      <c r="J25" s="141"/>
      <c r="K25" s="106">
        <f>-IF(ISBLANK(J25),0,VLOOKUP(J25,'Mitigations x Values'!$C$2:$E$25,3,FALSE))</f>
        <v>0</v>
      </c>
      <c r="L25" s="148"/>
      <c r="N25" s="400"/>
    </row>
    <row r="26" spans="1:14" ht="24" customHeight="1" x14ac:dyDescent="0.3">
      <c r="A26" s="346"/>
      <c r="B26" s="347"/>
      <c r="C26" s="348"/>
      <c r="D26" s="349"/>
      <c r="E26" s="335"/>
      <c r="F26" s="362"/>
      <c r="G26" s="401"/>
      <c r="H26" s="411"/>
      <c r="I26" s="76"/>
      <c r="J26" s="141"/>
      <c r="K26" s="106">
        <f>-IF(ISBLANK(J26),0,VLOOKUP(J26,'Mitigations x Values'!$C$2:$E$25,3,FALSE))</f>
        <v>0</v>
      </c>
      <c r="L26" s="148"/>
      <c r="N26" s="401"/>
    </row>
    <row r="27" spans="1:14" x14ac:dyDescent="0.3">
      <c r="A27" s="290" t="s">
        <v>94</v>
      </c>
      <c r="B27" s="291"/>
      <c r="C27" s="77" t="s">
        <v>103</v>
      </c>
      <c r="D27" s="290" t="s">
        <v>95</v>
      </c>
      <c r="E27" s="318"/>
      <c r="F27" s="318"/>
      <c r="G27" s="86"/>
      <c r="H27" s="87"/>
      <c r="I27" s="76"/>
      <c r="J27" s="142"/>
      <c r="K27" s="86"/>
      <c r="L27" s="151"/>
      <c r="N27" s="100"/>
    </row>
    <row r="28" spans="1:14" ht="26.4" customHeight="1" x14ac:dyDescent="0.3">
      <c r="A28" s="293" t="s">
        <v>49</v>
      </c>
      <c r="B28" s="316" t="s">
        <v>211</v>
      </c>
      <c r="C28" s="292">
        <f>VLOOKUP(B28,' Risks x Ratings'!$C$98:$D$101,2,FALSE)</f>
        <v>0</v>
      </c>
      <c r="D28" s="317"/>
      <c r="E28" s="317"/>
      <c r="F28" s="317"/>
      <c r="G28" s="408">
        <f>C28</f>
        <v>0</v>
      </c>
      <c r="H28" s="409" t="str">
        <f>IF(G28&gt;=3,"Mitigation Required", "No Mitigation Required")</f>
        <v>No Mitigation Required</v>
      </c>
      <c r="I28" s="76"/>
      <c r="J28" s="143"/>
      <c r="K28" s="104">
        <f>-IF(ISBLANK(J28),0,VLOOKUP(J28,'Mitigations x Values'!$C$2:$E$25,3,FALSE))</f>
        <v>0</v>
      </c>
      <c r="L28" s="152"/>
      <c r="N28" s="399">
        <f>IF(G28&gt;1,MAX(1,G28*(1+K28)*(1+K29)*(1+K30)),G28)</f>
        <v>0</v>
      </c>
    </row>
    <row r="29" spans="1:14" ht="26.4" customHeight="1" x14ac:dyDescent="0.3">
      <c r="A29" s="294"/>
      <c r="B29" s="316"/>
      <c r="C29" s="292"/>
      <c r="D29" s="317"/>
      <c r="E29" s="317"/>
      <c r="F29" s="317"/>
      <c r="G29" s="408"/>
      <c r="H29" s="409"/>
      <c r="I29" s="76"/>
      <c r="J29" s="140"/>
      <c r="K29" s="104">
        <f>-IF(ISBLANK(J29),0,VLOOKUP(J29,'Mitigations x Values'!$C$2:$E$25,3,FALSE))</f>
        <v>0</v>
      </c>
      <c r="L29" s="153"/>
      <c r="N29" s="400"/>
    </row>
    <row r="30" spans="1:14" ht="26.4" customHeight="1" x14ac:dyDescent="0.3">
      <c r="A30" s="294"/>
      <c r="B30" s="316"/>
      <c r="C30" s="292"/>
      <c r="D30" s="317"/>
      <c r="E30" s="317"/>
      <c r="F30" s="317"/>
      <c r="G30" s="408"/>
      <c r="H30" s="409"/>
      <c r="I30" s="76"/>
      <c r="J30" s="144"/>
      <c r="K30" s="104">
        <f>-IF(ISBLANK(J30),0,VLOOKUP(J30,'Mitigations x Values'!$C$2:$E$25,3,FALSE))</f>
        <v>0</v>
      </c>
      <c r="L30" s="154"/>
      <c r="N30" s="401"/>
    </row>
    <row r="31" spans="1:14" ht="26.4" customHeight="1" x14ac:dyDescent="0.3">
      <c r="A31" s="294"/>
      <c r="B31" s="326" t="s">
        <v>211</v>
      </c>
      <c r="C31" s="293">
        <f>VLOOKUP(B31,' Risks x Ratings'!$C$98:$D$101,2,FALSE)</f>
        <v>0</v>
      </c>
      <c r="D31" s="327"/>
      <c r="E31" s="327"/>
      <c r="F31" s="327"/>
      <c r="G31" s="410">
        <f t="shared" ref="G31:G40" si="12">C31</f>
        <v>0</v>
      </c>
      <c r="H31" s="411" t="str">
        <f>IF(G31&gt;=3,"Mitigation Required", "No Mitigation Required")</f>
        <v>No Mitigation Required</v>
      </c>
      <c r="I31" s="76"/>
      <c r="J31" s="141"/>
      <c r="K31" s="104">
        <f>-IF(ISBLANK(J31),0,VLOOKUP(J31,'Mitigations x Values'!$C$2:$E$25,3,FALSE))</f>
        <v>0</v>
      </c>
      <c r="L31" s="155"/>
      <c r="N31" s="399">
        <f t="shared" ref="N31" si="13">IF(G31&gt;1,MAX(1,G31*(1+K31)*(1+K32)*(1+K33)),G31)</f>
        <v>0</v>
      </c>
    </row>
    <row r="32" spans="1:14" ht="26.4" customHeight="1" x14ac:dyDescent="0.3">
      <c r="A32" s="294"/>
      <c r="B32" s="326"/>
      <c r="C32" s="294"/>
      <c r="D32" s="327"/>
      <c r="E32" s="327"/>
      <c r="F32" s="327"/>
      <c r="G32" s="410"/>
      <c r="H32" s="411"/>
      <c r="I32" s="76"/>
      <c r="J32" s="141"/>
      <c r="K32" s="104">
        <f>-IF(ISBLANK(J32),0,VLOOKUP(J32,'Mitigations x Values'!$C$2:$E$25,3,FALSE))</f>
        <v>0</v>
      </c>
      <c r="L32" s="155"/>
      <c r="N32" s="400"/>
    </row>
    <row r="33" spans="1:14" ht="26.4" customHeight="1" x14ac:dyDescent="0.3">
      <c r="A33" s="294"/>
      <c r="B33" s="326"/>
      <c r="C33" s="295"/>
      <c r="D33" s="327"/>
      <c r="E33" s="327"/>
      <c r="F33" s="327"/>
      <c r="G33" s="410"/>
      <c r="H33" s="411"/>
      <c r="I33" s="76"/>
      <c r="J33" s="145"/>
      <c r="K33" s="104">
        <f>-IF(ISBLANK(J33),0,VLOOKUP(J33,'Mitigations x Values'!$C$2:$E$25,3,FALSE))</f>
        <v>0</v>
      </c>
      <c r="L33" s="156"/>
      <c r="N33" s="401"/>
    </row>
    <row r="34" spans="1:14" ht="24" customHeight="1" x14ac:dyDescent="0.3">
      <c r="A34" s="294"/>
      <c r="B34" s="316" t="s">
        <v>211</v>
      </c>
      <c r="C34" s="296">
        <f>VLOOKUP(B34,' Risks x Ratings'!$C$98:$D$101,2,FALSE)</f>
        <v>0</v>
      </c>
      <c r="D34" s="299"/>
      <c r="E34" s="299"/>
      <c r="F34" s="299"/>
      <c r="G34" s="408">
        <f t="shared" si="12"/>
        <v>0</v>
      </c>
      <c r="H34" s="409" t="str">
        <f>IF(G34&gt;=3,"Mitigation Required", "No Mitigation Required")</f>
        <v>No Mitigation Required</v>
      </c>
      <c r="I34" s="76"/>
      <c r="J34" s="140"/>
      <c r="K34" s="104">
        <f>-IF(ISBLANK(J34),0,VLOOKUP(J34,'Mitigations x Values'!$C$2:$E$25,3,FALSE))</f>
        <v>0</v>
      </c>
      <c r="L34" s="153"/>
      <c r="N34" s="399">
        <f t="shared" ref="N34" si="14">IF(G34&gt;1,MAX(1,G34*(1+K34)*(1+K35)*(1+K36)),G34)</f>
        <v>0</v>
      </c>
    </row>
    <row r="35" spans="1:14" ht="24" customHeight="1" x14ac:dyDescent="0.3">
      <c r="A35" s="294"/>
      <c r="B35" s="316"/>
      <c r="C35" s="297"/>
      <c r="D35" s="299"/>
      <c r="E35" s="299"/>
      <c r="F35" s="299"/>
      <c r="G35" s="408"/>
      <c r="H35" s="409"/>
      <c r="I35" s="76"/>
      <c r="J35" s="140"/>
      <c r="K35" s="104">
        <f>-IF(ISBLANK(J35),0,VLOOKUP(J35,'Mitigations x Values'!$C$2:$E$25,3,FALSE))</f>
        <v>0</v>
      </c>
      <c r="L35" s="153"/>
      <c r="N35" s="400"/>
    </row>
    <row r="36" spans="1:14" ht="24" customHeight="1" x14ac:dyDescent="0.3">
      <c r="A36" s="294"/>
      <c r="B36" s="316"/>
      <c r="C36" s="298"/>
      <c r="D36" s="299"/>
      <c r="E36" s="299"/>
      <c r="F36" s="299"/>
      <c r="G36" s="408"/>
      <c r="H36" s="409"/>
      <c r="I36" s="76"/>
      <c r="J36" s="140"/>
      <c r="K36" s="104">
        <f>-IF(ISBLANK(J36),0,VLOOKUP(J36,'Mitigations x Values'!$C$2:$E$25,3,FALSE))</f>
        <v>0</v>
      </c>
      <c r="L36" s="153"/>
      <c r="N36" s="401"/>
    </row>
    <row r="37" spans="1:14" ht="24" customHeight="1" x14ac:dyDescent="0.3">
      <c r="A37" s="294"/>
      <c r="B37" s="301" t="s">
        <v>211</v>
      </c>
      <c r="C37" s="293">
        <f>VLOOKUP(B37,' Risks x Ratings'!$C$98:$D$101,2,FALSE)</f>
        <v>0</v>
      </c>
      <c r="D37" s="304"/>
      <c r="E37" s="305"/>
      <c r="F37" s="306"/>
      <c r="G37" s="399">
        <f t="shared" si="12"/>
        <v>0</v>
      </c>
      <c r="H37" s="405" t="str">
        <f>IF(G37&gt;=3,"Mitigation Required", "No Mitigation Required")</f>
        <v>No Mitigation Required</v>
      </c>
      <c r="I37" s="76"/>
      <c r="J37" s="146"/>
      <c r="K37" s="104">
        <f>-IF(ISBLANK(J37),0,VLOOKUP(J37,'Mitigations x Values'!$C$2:$E$25,3,FALSE))</f>
        <v>0</v>
      </c>
      <c r="L37" s="157"/>
      <c r="N37" s="399">
        <f t="shared" ref="N37" si="15">IF(G37&gt;1,MAX(1,G37*(1+K37)*(1+K38)*(1+K39)),G37)</f>
        <v>0</v>
      </c>
    </row>
    <row r="38" spans="1:14" ht="24" customHeight="1" x14ac:dyDescent="0.3">
      <c r="A38" s="294"/>
      <c r="B38" s="302"/>
      <c r="C38" s="294"/>
      <c r="D38" s="307"/>
      <c r="E38" s="308"/>
      <c r="F38" s="309"/>
      <c r="G38" s="400"/>
      <c r="H38" s="406"/>
      <c r="I38" s="76"/>
      <c r="J38" s="146"/>
      <c r="K38" s="104">
        <f>-IF(ISBLANK(J38),0,VLOOKUP(J38,'Mitigations x Values'!$C$2:$E$25,3,FALSE))</f>
        <v>0</v>
      </c>
      <c r="L38" s="157"/>
      <c r="N38" s="400"/>
    </row>
    <row r="39" spans="1:14" ht="24" customHeight="1" x14ac:dyDescent="0.3">
      <c r="A39" s="294"/>
      <c r="B39" s="303"/>
      <c r="C39" s="295"/>
      <c r="D39" s="310"/>
      <c r="E39" s="311"/>
      <c r="F39" s="312"/>
      <c r="G39" s="401"/>
      <c r="H39" s="407"/>
      <c r="I39" s="76"/>
      <c r="J39" s="146"/>
      <c r="K39" s="104">
        <f>-IF(ISBLANK(J39),0,VLOOKUP(J39,'Mitigations x Values'!$C$2:$E$25,3,FALSE))</f>
        <v>0</v>
      </c>
      <c r="L39" s="158"/>
      <c r="N39" s="401"/>
    </row>
    <row r="40" spans="1:14" ht="24" customHeight="1" x14ac:dyDescent="0.3">
      <c r="A40" s="294"/>
      <c r="B40" s="316" t="s">
        <v>211</v>
      </c>
      <c r="C40" s="296">
        <f>VLOOKUP(B40,' Risks x Ratings'!$C$98:$D$101,2,FALSE)</f>
        <v>0</v>
      </c>
      <c r="D40" s="299"/>
      <c r="E40" s="299"/>
      <c r="F40" s="299"/>
      <c r="G40" s="408">
        <f t="shared" si="12"/>
        <v>0</v>
      </c>
      <c r="H40" s="409" t="str">
        <f>IF(G40&gt;=3,"Mitigation Required", "No Mitigation Required")</f>
        <v>No Mitigation Required</v>
      </c>
      <c r="I40" s="76"/>
      <c r="J40" s="147"/>
      <c r="K40" s="104">
        <f>-IF(ISBLANK(J40),0,VLOOKUP(J40,'Mitigations x Values'!$C$2:$E$25,3,FALSE))</f>
        <v>0</v>
      </c>
      <c r="L40" s="159"/>
      <c r="N40" s="399">
        <f t="shared" ref="N40" si="16">IF(G40&gt;1,MAX(1,G40*(1+K40)*(1+K41)*(1+K42)),G40)</f>
        <v>0</v>
      </c>
    </row>
    <row r="41" spans="1:14" ht="24" customHeight="1" x14ac:dyDescent="0.3">
      <c r="A41" s="294"/>
      <c r="B41" s="316"/>
      <c r="C41" s="297"/>
      <c r="D41" s="299"/>
      <c r="E41" s="299"/>
      <c r="F41" s="299"/>
      <c r="G41" s="408"/>
      <c r="H41" s="409"/>
      <c r="I41" s="76"/>
      <c r="J41" s="147"/>
      <c r="K41" s="104">
        <f>-IF(ISBLANK(J41),0,VLOOKUP(J41,'Mitigations x Values'!$C$2:$E$25,3,FALSE))</f>
        <v>0</v>
      </c>
      <c r="L41" s="159"/>
      <c r="N41" s="400"/>
    </row>
    <row r="42" spans="1:14" ht="24" customHeight="1" x14ac:dyDescent="0.3">
      <c r="A42" s="295"/>
      <c r="B42" s="316"/>
      <c r="C42" s="298"/>
      <c r="D42" s="299"/>
      <c r="E42" s="299"/>
      <c r="F42" s="299"/>
      <c r="G42" s="408"/>
      <c r="H42" s="409"/>
      <c r="I42" s="76"/>
      <c r="J42" s="147"/>
      <c r="K42" s="104">
        <f>-IF(ISBLANK(J42),0,VLOOKUP(J42,'Mitigations x Values'!$C$2:$E$25,3,FALSE))</f>
        <v>0</v>
      </c>
      <c r="L42" s="159"/>
      <c r="N42" s="401"/>
    </row>
    <row r="43" spans="1:14" ht="21.6" thickBot="1" x14ac:dyDescent="0.45">
      <c r="A43" s="90"/>
      <c r="B43" s="91"/>
      <c r="C43" s="92"/>
      <c r="D43" s="92"/>
      <c r="E43" s="93"/>
      <c r="F43" s="94" t="s">
        <v>496</v>
      </c>
      <c r="G43" s="95">
        <f>SUMIF(G6:G40,"&gt;1")</f>
        <v>0</v>
      </c>
      <c r="H43" s="92"/>
      <c r="I43" s="76"/>
      <c r="J43" s="94" t="s">
        <v>0</v>
      </c>
      <c r="K43" s="94">
        <f>SUM(K28:K42,K6:K26)</f>
        <v>0</v>
      </c>
      <c r="L43" s="91"/>
      <c r="M43" s="99"/>
      <c r="N43" s="92">
        <f>SUM(N6:N42)</f>
        <v>0</v>
      </c>
    </row>
    <row r="44" spans="1:14" ht="15" thickTop="1" x14ac:dyDescent="0.3"/>
    <row r="45" spans="1:14" x14ac:dyDescent="0.3">
      <c r="B45" s="61"/>
    </row>
    <row r="50" spans="2:6" x14ac:dyDescent="0.3">
      <c r="B50" s="102"/>
    </row>
    <row r="51" spans="2:6" x14ac:dyDescent="0.3">
      <c r="B51" s="63"/>
    </row>
    <row r="52" spans="2:6" x14ac:dyDescent="0.3">
      <c r="C52" s="19"/>
    </row>
    <row r="55" spans="2:6" x14ac:dyDescent="0.3">
      <c r="C55" s="19"/>
      <c r="D55" s="81"/>
    </row>
    <row r="56" spans="2:6" x14ac:dyDescent="0.3">
      <c r="B56" s="63"/>
    </row>
    <row r="57" spans="2:6" x14ac:dyDescent="0.3">
      <c r="B57" s="102"/>
      <c r="D57" s="82"/>
    </row>
    <row r="58" spans="2:6" x14ac:dyDescent="0.3">
      <c r="B58" s="102"/>
      <c r="D58" s="82"/>
    </row>
    <row r="59" spans="2:6" x14ac:dyDescent="0.3">
      <c r="B59" s="102"/>
      <c r="D59" s="82"/>
    </row>
    <row r="60" spans="2:6" x14ac:dyDescent="0.3">
      <c r="B60" s="102"/>
      <c r="C60" s="63"/>
      <c r="D60" s="63"/>
    </row>
    <row r="61" spans="2:6" x14ac:dyDescent="0.3">
      <c r="B61" s="102"/>
      <c r="C61" s="63"/>
      <c r="D61" s="63"/>
    </row>
    <row r="62" spans="2:6" x14ac:dyDescent="0.3">
      <c r="B62" s="102"/>
      <c r="C62" s="63"/>
      <c r="D62" s="63"/>
    </row>
    <row r="63" spans="2:6" x14ac:dyDescent="0.3">
      <c r="B63" s="102"/>
      <c r="C63" s="63"/>
      <c r="D63" s="63"/>
    </row>
    <row r="64" spans="2:6" x14ac:dyDescent="0.3">
      <c r="B64" s="102"/>
      <c r="C64" s="63"/>
      <c r="D64" s="63"/>
      <c r="E64" s="71"/>
      <c r="F64" s="71"/>
    </row>
    <row r="65" spans="2:4" x14ac:dyDescent="0.3">
      <c r="C65" s="63"/>
      <c r="D65" s="63"/>
    </row>
    <row r="66" spans="2:4" x14ac:dyDescent="0.3">
      <c r="C66" s="63"/>
      <c r="D66" s="63"/>
    </row>
    <row r="67" spans="2:4" x14ac:dyDescent="0.3">
      <c r="C67" s="63"/>
      <c r="D67" s="63"/>
    </row>
    <row r="68" spans="2:4" x14ac:dyDescent="0.3">
      <c r="C68" s="63"/>
      <c r="D68" s="63"/>
    </row>
    <row r="69" spans="2:4" x14ac:dyDescent="0.3">
      <c r="C69" s="63"/>
      <c r="D69" s="63"/>
    </row>
    <row r="70" spans="2:4" x14ac:dyDescent="0.3">
      <c r="C70" s="63"/>
      <c r="D70" s="63"/>
    </row>
    <row r="71" spans="2:4" x14ac:dyDescent="0.3">
      <c r="C71" s="63"/>
      <c r="D71" s="63"/>
    </row>
    <row r="72" spans="2:4" x14ac:dyDescent="0.3">
      <c r="C72" s="63"/>
      <c r="D72" s="63"/>
    </row>
    <row r="73" spans="2:4" x14ac:dyDescent="0.3">
      <c r="C73" s="63"/>
      <c r="D73" s="63"/>
    </row>
    <row r="74" spans="2:4" x14ac:dyDescent="0.3">
      <c r="C74" s="63"/>
      <c r="D74" s="63"/>
    </row>
    <row r="75" spans="2:4" x14ac:dyDescent="0.3">
      <c r="B75" s="63"/>
      <c r="C75" s="63"/>
      <c r="D75" s="63"/>
    </row>
    <row r="77" spans="2:4" x14ac:dyDescent="0.3">
      <c r="B77" s="61"/>
      <c r="C77" s="19"/>
    </row>
    <row r="79" spans="2:4" x14ac:dyDescent="0.3">
      <c r="B79" s="61"/>
      <c r="C79" s="19"/>
    </row>
    <row r="80" spans="2:4" x14ac:dyDescent="0.3">
      <c r="D80" s="82"/>
    </row>
    <row r="81" spans="2:4" x14ac:dyDescent="0.3">
      <c r="D81" s="82"/>
    </row>
    <row r="82" spans="2:4" x14ac:dyDescent="0.3">
      <c r="D82" s="82"/>
    </row>
    <row r="83" spans="2:4" x14ac:dyDescent="0.3">
      <c r="D83" s="82"/>
    </row>
    <row r="86" spans="2:4" x14ac:dyDescent="0.3">
      <c r="B86" s="89"/>
    </row>
    <row r="87" spans="2:4" x14ac:dyDescent="0.3">
      <c r="B87" s="89"/>
    </row>
  </sheetData>
  <sheetProtection algorithmName="SHA-512" hashValue="rdO2aa4rqTFMI6GQLyUcauvPeHjSiJcZ6XoY37IAv+ufae6nQ2r0qWW3h0i7Eek+cRsd3tq9fjhq4XUdy6TLFg==" saltValue="1FxkCjPTz6TsArXg9m7YDQ==" spinCount="100000" sheet="1" objects="1" scenarios="1"/>
  <mergeCells count="99">
    <mergeCell ref="B1:C1"/>
    <mergeCell ref="G28:G30"/>
    <mergeCell ref="H28:H30"/>
    <mergeCell ref="N28:N30"/>
    <mergeCell ref="N31:N33"/>
    <mergeCell ref="F24:F26"/>
    <mergeCell ref="G24:G26"/>
    <mergeCell ref="H24:H26"/>
    <mergeCell ref="N24:N26"/>
    <mergeCell ref="A27:B27"/>
    <mergeCell ref="D27:F27"/>
    <mergeCell ref="A24:A26"/>
    <mergeCell ref="B24:B26"/>
    <mergeCell ref="C24:C26"/>
    <mergeCell ref="D24:D26"/>
    <mergeCell ref="E24:E26"/>
    <mergeCell ref="G34:G36"/>
    <mergeCell ref="H34:H36"/>
    <mergeCell ref="N34:N36"/>
    <mergeCell ref="G31:G33"/>
    <mergeCell ref="H31:H33"/>
    <mergeCell ref="G40:G42"/>
    <mergeCell ref="H40:H42"/>
    <mergeCell ref="N40:N42"/>
    <mergeCell ref="N37:N39"/>
    <mergeCell ref="G37:G39"/>
    <mergeCell ref="H37:H39"/>
    <mergeCell ref="A28:A42"/>
    <mergeCell ref="B28:B30"/>
    <mergeCell ref="C28:C30"/>
    <mergeCell ref="D28:F30"/>
    <mergeCell ref="B34:B36"/>
    <mergeCell ref="C34:C36"/>
    <mergeCell ref="D34:F36"/>
    <mergeCell ref="B40:B42"/>
    <mergeCell ref="C40:C42"/>
    <mergeCell ref="D40:F42"/>
    <mergeCell ref="B37:B39"/>
    <mergeCell ref="C37:C39"/>
    <mergeCell ref="D37:F39"/>
    <mergeCell ref="B31:B33"/>
    <mergeCell ref="C31:C33"/>
    <mergeCell ref="D31:F33"/>
    <mergeCell ref="N18:N20"/>
    <mergeCell ref="A21:A23"/>
    <mergeCell ref="B21:B23"/>
    <mergeCell ref="C21:C23"/>
    <mergeCell ref="D21:D23"/>
    <mergeCell ref="E21:E23"/>
    <mergeCell ref="F21:F23"/>
    <mergeCell ref="G21:G23"/>
    <mergeCell ref="H21:H23"/>
    <mergeCell ref="N21:N23"/>
    <mergeCell ref="F18:F20"/>
    <mergeCell ref="G18:G20"/>
    <mergeCell ref="A18:A20"/>
    <mergeCell ref="B18:B20"/>
    <mergeCell ref="C18:C20"/>
    <mergeCell ref="D18:D20"/>
    <mergeCell ref="A15:A17"/>
    <mergeCell ref="B15:B17"/>
    <mergeCell ref="C15:C17"/>
    <mergeCell ref="D15:D17"/>
    <mergeCell ref="E15:E17"/>
    <mergeCell ref="E18:E20"/>
    <mergeCell ref="F12:F14"/>
    <mergeCell ref="G12:G14"/>
    <mergeCell ref="H12:H14"/>
    <mergeCell ref="H18:H20"/>
    <mergeCell ref="N12:N14"/>
    <mergeCell ref="G15:G17"/>
    <mergeCell ref="H15:H17"/>
    <mergeCell ref="N15:N17"/>
    <mergeCell ref="F15:F17"/>
    <mergeCell ref="A12:A14"/>
    <mergeCell ref="B12:B14"/>
    <mergeCell ref="C12:C14"/>
    <mergeCell ref="D12:D14"/>
    <mergeCell ref="E12:E14"/>
    <mergeCell ref="N6:N8"/>
    <mergeCell ref="A9:A11"/>
    <mergeCell ref="B9:B11"/>
    <mergeCell ref="C9:C11"/>
    <mergeCell ref="D9:D11"/>
    <mergeCell ref="E9:E11"/>
    <mergeCell ref="F9:F11"/>
    <mergeCell ref="G9:G11"/>
    <mergeCell ref="H9:H11"/>
    <mergeCell ref="N9:N11"/>
    <mergeCell ref="A4:H4"/>
    <mergeCell ref="J4:L4"/>
    <mergeCell ref="A6:A8"/>
    <mergeCell ref="B6:B8"/>
    <mergeCell ref="C6:C8"/>
    <mergeCell ref="D6:D8"/>
    <mergeCell ref="E6:E8"/>
    <mergeCell ref="F6:F8"/>
    <mergeCell ref="G6:G8"/>
    <mergeCell ref="H6:H8"/>
  </mergeCells>
  <conditionalFormatting sqref="A2">
    <cfRule type="containsText" dxfId="135" priority="2" operator="containsText" text="This risk is present">
      <formula>NOT(ISERROR(SEARCH("This risk is present",A2)))</formula>
    </cfRule>
  </conditionalFormatting>
  <conditionalFormatting sqref="A4:XFD43">
    <cfRule type="expression" dxfId="134" priority="1">
      <formula>EXACT("This risk is not present or applicable",$A$2)</formula>
    </cfRule>
  </conditionalFormatting>
  <conditionalFormatting sqref="G6 G9 G12 G15 G18 G21 G24">
    <cfRule type="cellIs" dxfId="133" priority="12" operator="between">
      <formula>3</formula>
      <formula>4.9</formula>
    </cfRule>
    <cfRule type="cellIs" dxfId="132" priority="13" operator="greaterThanOrEqual">
      <formula>5</formula>
    </cfRule>
    <cfRule type="cellIs" dxfId="131" priority="14" operator="between">
      <formula>0</formula>
      <formula>2.9</formula>
    </cfRule>
  </conditionalFormatting>
  <conditionalFormatting sqref="G28 G31 G34 G37 G40">
    <cfRule type="cellIs" dxfId="130" priority="9" operator="between">
      <formula>3</formula>
      <formula>4.9</formula>
    </cfRule>
    <cfRule type="cellIs" dxfId="129" priority="10" operator="greaterThanOrEqual">
      <formula>5</formula>
    </cfRule>
    <cfRule type="cellIs" dxfId="128" priority="11" operator="between">
      <formula>0</formula>
      <formula>2.9</formula>
    </cfRule>
  </conditionalFormatting>
  <conditionalFormatting sqref="N6 N9 N12 N15 N18 N21 N24">
    <cfRule type="cellIs" dxfId="127" priority="6" operator="between">
      <formula>3</formula>
      <formula>4.9</formula>
    </cfRule>
    <cfRule type="cellIs" dxfId="126" priority="7" operator="greaterThanOrEqual">
      <formula>5</formula>
    </cfRule>
    <cfRule type="cellIs" dxfId="125" priority="8" operator="between">
      <formula>0</formula>
      <formula>2.9</formula>
    </cfRule>
  </conditionalFormatting>
  <conditionalFormatting sqref="N28 N31 N34 N37 N40">
    <cfRule type="cellIs" dxfId="124" priority="3" operator="between">
      <formula>3</formula>
      <formula>4.9</formula>
    </cfRule>
    <cfRule type="cellIs" dxfId="123" priority="4" operator="greaterThanOrEqual">
      <formula>5</formula>
    </cfRule>
    <cfRule type="cellIs" dxfId="122" priority="5" operator="between">
      <formula>0</formula>
      <formula>2.9</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721A29B-2BEA-47A8-B1A1-3387D4E6AA97}">
          <x14:formula1>
            <xm:f>'Mitigations x Values'!$C$2:$C$25</xm:f>
          </x14:formula1>
          <xm:sqref>J28:J42 J6:J26</xm:sqref>
        </x14:dataValidation>
        <x14:dataValidation type="list" allowBlank="1" showInputMessage="1" showErrorMessage="1" xr:uid="{A54C657F-9D07-4498-A901-39B45AA939C9}">
          <x14:formula1>
            <xm:f>' Risks x Ratings'!$C$98:$C$101</xm:f>
          </x14:formula1>
          <xm:sqref>B28:B42</xm:sqref>
        </x14:dataValidation>
        <x14:dataValidation type="list" showInputMessage="1" showErrorMessage="1" xr:uid="{43E32C1A-B3E7-4B7E-A43B-C97C6407F766}">
          <x14:formula1>
            <xm:f>' Risks x Ratings'!$C$112:$C$114</xm:f>
          </x14:formula1>
          <xm:sqref>D6:D14</xm:sqref>
        </x14:dataValidation>
        <x14:dataValidation type="list" showInputMessage="1" showErrorMessage="1" xr:uid="{47D723F3-22E2-459A-93A2-C242C8454188}">
          <x14:formula1>
            <xm:f>' Risks x Ratings'!$C$105:$C$108</xm:f>
          </x14:formula1>
          <xm:sqref>D15 D18 D21 D24</xm:sqref>
        </x14:dataValidation>
        <x14:dataValidation type="list" allowBlank="1" showInputMessage="1" showErrorMessage="1" xr:uid="{AF1277E1-4687-4073-8495-F7ED4C078115}">
          <x14:formula1>
            <xm:f>' Risks x Ratings'!$M$2:$M$7</xm:f>
          </x14:formula1>
          <xm:sqref>B6:B8</xm:sqref>
        </x14:dataValidation>
        <x14:dataValidation type="list" allowBlank="1" showInputMessage="1" showErrorMessage="1" xr:uid="{78D8808E-0809-494D-B8D9-E44F74A8F989}">
          <x14:formula1>
            <xm:f>' Risks x Ratings'!$M$9:$M$12</xm:f>
          </x14:formula1>
          <xm:sqref>B9:B11</xm:sqref>
        </x14:dataValidation>
        <x14:dataValidation type="list" allowBlank="1" showInputMessage="1" showErrorMessage="1" xr:uid="{91461CBC-F654-46E5-AB67-EC7793145B20}">
          <x14:formula1>
            <xm:f>' Risks x Ratings'!$M$14:$M$17</xm:f>
          </x14:formula1>
          <xm:sqref>B12:B14</xm:sqref>
        </x14:dataValidation>
        <x14:dataValidation type="list" allowBlank="1" showInputMessage="1" showErrorMessage="1" xr:uid="{624E1186-14E6-456A-9D26-79BDD5E0E649}">
          <x14:formula1>
            <xm:f>' Risks x Ratings'!$M$19:$M$22</xm:f>
          </x14:formula1>
          <xm:sqref>B15:B17</xm:sqref>
        </x14:dataValidation>
        <x14:dataValidation type="list" allowBlank="1" showInputMessage="1" showErrorMessage="1" xr:uid="{47655A72-7D9D-47B2-A2E2-0C0F0E15B8AB}">
          <x14:formula1>
            <xm:f>' Risks x Ratings'!$C$63:$C$66</xm:f>
          </x14:formula1>
          <xm:sqref>B18:B20</xm:sqref>
        </x14:dataValidation>
        <x14:dataValidation type="list" allowBlank="1" showInputMessage="1" showErrorMessage="1" xr:uid="{4CDB5FEE-8A7D-4229-BB01-79B83427DF81}">
          <x14:formula1>
            <xm:f>' Risks x Ratings'!$C$68:$C$71</xm:f>
          </x14:formula1>
          <xm:sqref>B21:B23</xm:sqref>
        </x14:dataValidation>
        <x14:dataValidation type="list" allowBlank="1" showInputMessage="1" showErrorMessage="1" xr:uid="{1A756B5E-258B-40B1-88D9-A0D042133892}">
          <x14:formula1>
            <xm:f>' Risks x Ratings'!$C$93:$C$96</xm:f>
          </x14:formula1>
          <xm:sqref>B24:B26</xm:sqref>
        </x14:dataValidation>
        <x14:dataValidation type="list" allowBlank="1" showInputMessage="1" showErrorMessage="1" xr:uid="{4D1F1D93-A3F7-4068-A4DE-3FC74AB6C973}">
          <x14:formula1>
            <xm:f>'Mitigations x Values'!$C$28:$C$29</xm:f>
          </x14:formula1>
          <xm:sqref>A2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BD116-3BFD-4346-A140-04D5D0E1D516}">
  <dimension ref="A1:U87"/>
  <sheetViews>
    <sheetView zoomScale="85" zoomScaleNormal="85" workbookViewId="0">
      <pane xSplit="2" ySplit="5" topLeftCell="C6" activePane="bottomRight" state="frozen"/>
      <selection activeCell="B28" sqref="B28:B30"/>
      <selection pane="topRight" activeCell="B28" sqref="B28:B30"/>
      <selection pane="bottomLeft" activeCell="B28" sqref="B28:B30"/>
      <selection pane="bottomRight" activeCell="J29" sqref="J29"/>
    </sheetView>
  </sheetViews>
  <sheetFormatPr defaultColWidth="9" defaultRowHeight="14.4" x14ac:dyDescent="0.3"/>
  <cols>
    <col min="1" max="1" width="23.6640625" style="63" customWidth="1"/>
    <col min="2" max="2" width="51.109375" style="26" customWidth="1"/>
    <col min="3" max="3" width="13.109375" style="1" customWidth="1"/>
    <col min="4" max="4" width="23.88671875" style="26" customWidth="1"/>
    <col min="5" max="5" width="11.6640625" customWidth="1"/>
    <col min="6" max="6" width="26.5546875" customWidth="1"/>
    <col min="7" max="7" width="8.21875" style="123" customWidth="1"/>
    <col min="8" max="8" width="11" style="123" customWidth="1"/>
    <col min="9" max="9" width="1.6640625" style="176" customWidth="1"/>
    <col min="10" max="10" width="50.44140625" style="1" customWidth="1"/>
    <col min="11" max="11" width="9.21875" style="123" customWidth="1"/>
    <col min="12" max="12" width="42.21875" customWidth="1"/>
    <col min="13" max="13" width="2.6640625" style="176" customWidth="1"/>
    <col min="14" max="14" width="14.21875" style="19" customWidth="1"/>
  </cols>
  <sheetData>
    <row r="1" spans="1:21" ht="127.2" customHeight="1" x14ac:dyDescent="0.3">
      <c r="A1" s="186" t="s">
        <v>96</v>
      </c>
      <c r="B1" s="167" t="s">
        <v>152</v>
      </c>
      <c r="C1" s="413" t="s">
        <v>517</v>
      </c>
      <c r="D1" s="413"/>
      <c r="E1" s="413"/>
      <c r="F1" s="413"/>
      <c r="G1" s="413"/>
      <c r="H1" s="413"/>
      <c r="J1" s="59"/>
    </row>
    <row r="2" spans="1:21" ht="43.8" customHeight="1" x14ac:dyDescent="0.3">
      <c r="A2" s="175" t="s">
        <v>419</v>
      </c>
      <c r="B2" s="135" t="s">
        <v>489</v>
      </c>
      <c r="C2" s="413"/>
      <c r="D2" s="413"/>
      <c r="E2" s="413"/>
      <c r="F2" s="413"/>
      <c r="G2" s="413"/>
      <c r="H2" s="413"/>
    </row>
    <row r="3" spans="1:21" ht="21.9" customHeight="1" x14ac:dyDescent="0.3">
      <c r="A3" s="75"/>
      <c r="B3" s="125"/>
      <c r="C3" s="413"/>
      <c r="D3" s="413"/>
      <c r="E3" s="413"/>
      <c r="F3" s="413"/>
      <c r="G3" s="413"/>
      <c r="H3" s="413"/>
    </row>
    <row r="4" spans="1:21" ht="34.65" customHeight="1" x14ac:dyDescent="0.3">
      <c r="A4" s="398" t="s">
        <v>556</v>
      </c>
      <c r="B4" s="398"/>
      <c r="C4" s="398"/>
      <c r="D4" s="398"/>
      <c r="E4" s="398"/>
      <c r="F4" s="398"/>
      <c r="G4" s="398"/>
      <c r="H4" s="398"/>
      <c r="J4" s="329" t="s">
        <v>557</v>
      </c>
      <c r="K4" s="329"/>
      <c r="L4" s="329"/>
      <c r="O4" s="101"/>
      <c r="P4" s="101"/>
      <c r="Q4" s="101"/>
      <c r="R4" s="101"/>
      <c r="S4" s="101"/>
      <c r="T4" s="101"/>
      <c r="U4" s="101"/>
    </row>
    <row r="5" spans="1:21" ht="61.2"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21" ht="33.6" customHeight="1" x14ac:dyDescent="0.3">
      <c r="A6" s="333" t="s">
        <v>256</v>
      </c>
      <c r="B6" s="336" t="s">
        <v>264</v>
      </c>
      <c r="C6" s="339">
        <f>VLOOKUP(B6,' Risks x Ratings'!R2:S7,2,FALSE)</f>
        <v>0</v>
      </c>
      <c r="D6" s="330" t="s">
        <v>120</v>
      </c>
      <c r="E6" s="333">
        <f>VLOOKUP(D6,' Risks x Ratings'!C112:D114,2,FALSE)</f>
        <v>0</v>
      </c>
      <c r="F6" s="363"/>
      <c r="G6" s="287">
        <f>IF(E6&gt;0,E6,C6)</f>
        <v>0</v>
      </c>
      <c r="H6" s="319" t="str">
        <f>IF(G6&gt;=3,"Mitigation Required", "No Mitigation Required")</f>
        <v>No Mitigation Required</v>
      </c>
      <c r="I6" s="177"/>
      <c r="J6" s="252"/>
      <c r="K6" s="194">
        <f>-IF(ISBLANK(J6),0,VLOOKUP(J6,'Mitigations x Values'!$C$2:$E$25,3,FALSE))</f>
        <v>0</v>
      </c>
      <c r="L6" s="137"/>
      <c r="M6" s="178"/>
      <c r="N6" s="287">
        <f>IF(G6&gt;1,MAX(1,G6*(1+K6)*(1+K7)*(1+K8)),G6)</f>
        <v>0</v>
      </c>
    </row>
    <row r="7" spans="1:21" ht="33.6" customHeight="1" x14ac:dyDescent="0.3">
      <c r="A7" s="334"/>
      <c r="B7" s="337"/>
      <c r="C7" s="340"/>
      <c r="D7" s="331"/>
      <c r="E7" s="334"/>
      <c r="F7" s="364"/>
      <c r="G7" s="288"/>
      <c r="H7" s="320"/>
      <c r="I7" s="177"/>
      <c r="J7" s="250"/>
      <c r="K7" s="194">
        <f>-IF(ISBLANK(J7),0,VLOOKUP(J7,'Mitigations x Values'!$C$2:$E$25,3,FALSE))</f>
        <v>0</v>
      </c>
      <c r="L7" s="137"/>
      <c r="M7" s="178"/>
      <c r="N7" s="288"/>
    </row>
    <row r="8" spans="1:21" ht="33.6" customHeight="1" x14ac:dyDescent="0.3">
      <c r="A8" s="335"/>
      <c r="B8" s="338"/>
      <c r="C8" s="341"/>
      <c r="D8" s="332"/>
      <c r="E8" s="335"/>
      <c r="F8" s="365"/>
      <c r="G8" s="289"/>
      <c r="H8" s="321"/>
      <c r="I8" s="177"/>
      <c r="J8" s="250"/>
      <c r="K8" s="194">
        <f>-IF(ISBLANK(J8),0,VLOOKUP(J8,'Mitigations x Values'!$C$2:$E$25,3,FALSE))</f>
        <v>0</v>
      </c>
      <c r="L8" s="137"/>
      <c r="M8" s="178"/>
      <c r="N8" s="289"/>
    </row>
    <row r="9" spans="1:21" ht="33.6" customHeight="1" x14ac:dyDescent="0.3">
      <c r="A9" s="370" t="s">
        <v>257</v>
      </c>
      <c r="B9" s="373" t="s">
        <v>488</v>
      </c>
      <c r="C9" s="356">
        <f>VLOOKUP(B9,' Risks x Ratings'!R9:S12,2,FALSE)</f>
        <v>0</v>
      </c>
      <c r="D9" s="359" t="s">
        <v>120</v>
      </c>
      <c r="E9" s="370">
        <f>VLOOKUP(D9,' Risks x Ratings'!C112:D114,2,FALSE)</f>
        <v>0</v>
      </c>
      <c r="F9" s="367"/>
      <c r="G9" s="287">
        <f t="shared" ref="G9" si="0">IF(E9&gt;0,E9,C9)</f>
        <v>0</v>
      </c>
      <c r="H9" s="319" t="str">
        <f>IF(G9&gt;=3,"Mitigation Required", "No Mitigation Required")</f>
        <v>No Mitigation Required</v>
      </c>
      <c r="I9" s="177"/>
      <c r="J9" s="259"/>
      <c r="K9" s="188">
        <f>-IF(ISBLANK(J9),0,VLOOKUP(J9,'Mitigations x Values'!$C$2:$E$25,3,FALSE))</f>
        <v>0</v>
      </c>
      <c r="L9" s="150"/>
      <c r="N9" s="287">
        <f t="shared" ref="N9" si="1">IF(G9&gt;1,MAX(1,G9*(1+K9)*(1+K10)*(1+K11)),G9)</f>
        <v>0</v>
      </c>
    </row>
    <row r="10" spans="1:21" ht="33.6" customHeight="1" x14ac:dyDescent="0.3">
      <c r="A10" s="371"/>
      <c r="B10" s="374"/>
      <c r="C10" s="357"/>
      <c r="D10" s="360"/>
      <c r="E10" s="371"/>
      <c r="F10" s="368"/>
      <c r="G10" s="288"/>
      <c r="H10" s="320"/>
      <c r="I10" s="177"/>
      <c r="J10" s="259"/>
      <c r="K10" s="189">
        <f>-IF(ISBLANK(J10),0,VLOOKUP(J10,'Mitigations x Values'!$C$2:$E$25,3,FALSE))</f>
        <v>0</v>
      </c>
      <c r="L10" s="150"/>
      <c r="N10" s="288"/>
    </row>
    <row r="11" spans="1:21" ht="33.6" customHeight="1" x14ac:dyDescent="0.3">
      <c r="A11" s="372"/>
      <c r="B11" s="375"/>
      <c r="C11" s="358"/>
      <c r="D11" s="361"/>
      <c r="E11" s="372"/>
      <c r="F11" s="369"/>
      <c r="G11" s="289"/>
      <c r="H11" s="321"/>
      <c r="I11" s="177"/>
      <c r="J11" s="259"/>
      <c r="K11" s="189">
        <f>-IF(ISBLANK(J11),0,VLOOKUP(J11,'Mitigations x Values'!$C$2:$E$25,3,FALSE))</f>
        <v>0</v>
      </c>
      <c r="L11" s="150"/>
      <c r="N11" s="289"/>
    </row>
    <row r="12" spans="1:21" ht="33.6" customHeight="1" x14ac:dyDescent="0.3">
      <c r="A12" s="333" t="s">
        <v>258</v>
      </c>
      <c r="B12" s="336" t="s">
        <v>272</v>
      </c>
      <c r="C12" s="339">
        <f>VLOOKUP(B12,' Risks x Ratings'!R14:S17,2,FALSE)</f>
        <v>0</v>
      </c>
      <c r="D12" s="342" t="s">
        <v>120</v>
      </c>
      <c r="E12" s="333">
        <f>VLOOKUP(D12,' Risks x Ratings'!C112:D114,2,FALSE)</f>
        <v>0</v>
      </c>
      <c r="F12" s="363"/>
      <c r="G12" s="287">
        <f t="shared" ref="G12" si="2">IF(E12&gt;0,E12,C12)</f>
        <v>0</v>
      </c>
      <c r="H12" s="313" t="str">
        <f>IF(G12&gt;=3,"Mitigation Required", "No Mitigation Required")</f>
        <v>No Mitigation Required</v>
      </c>
      <c r="I12" s="177"/>
      <c r="J12" s="253"/>
      <c r="K12" s="191">
        <f>-IF(ISBLANK(J12),0,VLOOKUP(J12,'Mitigations x Values'!$C$2:$E$25,3,FALSE))</f>
        <v>0</v>
      </c>
      <c r="L12" s="148"/>
      <c r="N12" s="287">
        <f t="shared" ref="N12" si="3">IF(G12&gt;1,MAX(1,G12*(1+K12)*(1+K13)*(1+K14)),G12)</f>
        <v>0</v>
      </c>
    </row>
    <row r="13" spans="1:21" ht="33.6" customHeight="1" x14ac:dyDescent="0.3">
      <c r="A13" s="334"/>
      <c r="B13" s="337"/>
      <c r="C13" s="340"/>
      <c r="D13" s="343"/>
      <c r="E13" s="334"/>
      <c r="F13" s="364"/>
      <c r="G13" s="288"/>
      <c r="H13" s="314"/>
      <c r="I13" s="177"/>
      <c r="J13" s="253"/>
      <c r="K13" s="191">
        <f>-IF(ISBLANK(J13),0,VLOOKUP(J13,'Mitigations x Values'!$C$2:$E$25,3,FALSE))</f>
        <v>0</v>
      </c>
      <c r="L13" s="148"/>
      <c r="N13" s="288"/>
    </row>
    <row r="14" spans="1:21" ht="33.6" customHeight="1" x14ac:dyDescent="0.3">
      <c r="A14" s="335"/>
      <c r="B14" s="338"/>
      <c r="C14" s="341"/>
      <c r="D14" s="344"/>
      <c r="E14" s="335"/>
      <c r="F14" s="365"/>
      <c r="G14" s="289"/>
      <c r="H14" s="315"/>
      <c r="I14" s="177"/>
      <c r="J14" s="253"/>
      <c r="K14" s="191">
        <f>-IF(ISBLANK(J14),0,VLOOKUP(J14,'Mitigations x Values'!$C$2:$E$25,3,FALSE))</f>
        <v>0</v>
      </c>
      <c r="L14" s="148"/>
      <c r="N14" s="289"/>
    </row>
    <row r="15" spans="1:21" ht="33.6" customHeight="1" x14ac:dyDescent="0.3">
      <c r="A15" s="370" t="s">
        <v>518</v>
      </c>
      <c r="B15" s="373" t="s">
        <v>273</v>
      </c>
      <c r="C15" s="356">
        <f>VLOOKUP(B15,' Risks x Ratings'!R19:S22,2,FALSE)</f>
        <v>0</v>
      </c>
      <c r="D15" s="359" t="s">
        <v>120</v>
      </c>
      <c r="E15" s="370">
        <f>VLOOKUP(D15,' Risks x Ratings'!$C$105:$D$108,2,FALSE)</f>
        <v>0</v>
      </c>
      <c r="F15" s="367"/>
      <c r="G15" s="287">
        <f t="shared" ref="G15" si="4">IF(E15&gt;0,E15,C15)</f>
        <v>0</v>
      </c>
      <c r="H15" s="319" t="str">
        <f>IF(G15&gt;=3,"Mitigation Required", "No Mitigation Required")</f>
        <v>No Mitigation Required</v>
      </c>
      <c r="I15" s="177"/>
      <c r="J15" s="259"/>
      <c r="K15" s="189">
        <f>-IF(ISBLANK(J15),0,VLOOKUP(J15,'Mitigations x Values'!$C$2:$E$25,3,FALSE))</f>
        <v>0</v>
      </c>
      <c r="L15" s="150"/>
      <c r="N15" s="287">
        <f t="shared" ref="N15" si="5">IF(G15&gt;1,MAX(1,G15*(1+K15)*(1+K16)*(1+K17)),G15)</f>
        <v>0</v>
      </c>
    </row>
    <row r="16" spans="1:21" ht="33.6" customHeight="1" x14ac:dyDescent="0.3">
      <c r="A16" s="371"/>
      <c r="B16" s="374"/>
      <c r="C16" s="357"/>
      <c r="D16" s="360"/>
      <c r="E16" s="371"/>
      <c r="F16" s="368"/>
      <c r="G16" s="288"/>
      <c r="H16" s="320"/>
      <c r="I16" s="177"/>
      <c r="J16" s="259"/>
      <c r="K16" s="189">
        <f>-IF(ISBLANK(J16),0,VLOOKUP(J16,'Mitigations x Values'!$C$2:$E$25,3,FALSE))</f>
        <v>0</v>
      </c>
      <c r="L16" s="150"/>
      <c r="N16" s="288"/>
    </row>
    <row r="17" spans="1:14" ht="33.6" customHeight="1" x14ac:dyDescent="0.3">
      <c r="A17" s="372"/>
      <c r="B17" s="375"/>
      <c r="C17" s="358"/>
      <c r="D17" s="361"/>
      <c r="E17" s="372"/>
      <c r="F17" s="369"/>
      <c r="G17" s="289"/>
      <c r="H17" s="321"/>
      <c r="I17" s="177"/>
      <c r="J17" s="259"/>
      <c r="K17" s="189">
        <f>-IF(ISBLANK(J17),0,VLOOKUP(J17,'Mitigations x Values'!$C$2:$E$25,3,FALSE))</f>
        <v>0</v>
      </c>
      <c r="L17" s="150"/>
      <c r="N17" s="289"/>
    </row>
    <row r="18" spans="1:14" ht="33.6" customHeight="1" x14ac:dyDescent="0.3">
      <c r="A18" s="293" t="s">
        <v>260</v>
      </c>
      <c r="B18" s="350" t="s">
        <v>123</v>
      </c>
      <c r="C18" s="339">
        <f>VLOOKUP(B18,' Risks x Ratings'!C63:D66,2,FALSE)</f>
        <v>0</v>
      </c>
      <c r="D18" s="342" t="s">
        <v>120</v>
      </c>
      <c r="E18" s="333">
        <f>VLOOKUP(D18,' Risks x Ratings'!$C$105:$D$108,2,FALSE)</f>
        <v>0</v>
      </c>
      <c r="F18" s="363"/>
      <c r="G18" s="287">
        <f t="shared" ref="G18" si="6">IF(E18&gt;0,E18,C18)</f>
        <v>0</v>
      </c>
      <c r="H18" s="313" t="str">
        <f>IF(G18&gt;=3,"Mitigation Required", "No Mitigation Required")</f>
        <v>No Mitigation Required</v>
      </c>
      <c r="I18" s="177"/>
      <c r="J18" s="260"/>
      <c r="K18" s="190">
        <f>-IF(ISBLANK(J18),0,VLOOKUP(J18,'Mitigations x Values'!$C$2:$E$25,3,FALSE))</f>
        <v>0</v>
      </c>
      <c r="L18" s="149"/>
      <c r="N18" s="287">
        <f t="shared" ref="N18" si="7">IF(G18&gt;1,MAX(1,G18*(1+K18)*(1+K19)*(1+K20)),G18)</f>
        <v>0</v>
      </c>
    </row>
    <row r="19" spans="1:14" ht="33.6" customHeight="1" x14ac:dyDescent="0.3">
      <c r="A19" s="294"/>
      <c r="B19" s="351"/>
      <c r="C19" s="340"/>
      <c r="D19" s="343"/>
      <c r="E19" s="334"/>
      <c r="F19" s="364"/>
      <c r="G19" s="288"/>
      <c r="H19" s="314"/>
      <c r="I19" s="177"/>
      <c r="J19" s="260"/>
      <c r="K19" s="190">
        <f>-IF(ISBLANK(J19),0,VLOOKUP(J19,'Mitigations x Values'!$C$2:$E$25,3,FALSE))</f>
        <v>0</v>
      </c>
      <c r="L19" s="149"/>
      <c r="N19" s="288"/>
    </row>
    <row r="20" spans="1:14" ht="33.6" customHeight="1" x14ac:dyDescent="0.3">
      <c r="A20" s="295"/>
      <c r="B20" s="352"/>
      <c r="C20" s="341"/>
      <c r="D20" s="344"/>
      <c r="E20" s="335"/>
      <c r="F20" s="365"/>
      <c r="G20" s="289"/>
      <c r="H20" s="315"/>
      <c r="I20" s="177"/>
      <c r="J20" s="260"/>
      <c r="K20" s="190">
        <f>-IF(ISBLANK(J20),0,VLOOKUP(J20,'Mitigations x Values'!$C$2:$E$25,3,FALSE))</f>
        <v>0</v>
      </c>
      <c r="L20" s="149"/>
      <c r="N20" s="289"/>
    </row>
    <row r="21" spans="1:14" ht="33.6" customHeight="1" x14ac:dyDescent="0.3">
      <c r="A21" s="296" t="s">
        <v>261</v>
      </c>
      <c r="B21" s="353" t="s">
        <v>198</v>
      </c>
      <c r="C21" s="356">
        <f>VLOOKUP(B21,' Risks x Ratings'!C68:D71,2,FALSE)</f>
        <v>0</v>
      </c>
      <c r="D21" s="359" t="s">
        <v>120</v>
      </c>
      <c r="E21" s="333">
        <f>VLOOKUP(D21,' Risks x Ratings'!$C$105:$D$108,2,FALSE)</f>
        <v>0</v>
      </c>
      <c r="F21" s="367"/>
      <c r="G21" s="287">
        <f t="shared" ref="G21" si="8">IF(E21&gt;0,E21,C21)</f>
        <v>0</v>
      </c>
      <c r="H21" s="319" t="str">
        <f>IF(G21&gt;=3,"Mitigation Required", "No Mitigation Required")</f>
        <v>No Mitigation Required</v>
      </c>
      <c r="I21" s="177"/>
      <c r="J21" s="261"/>
      <c r="K21" s="189">
        <f>-IF(ISBLANK(J21),0,VLOOKUP(J21,'Mitigations x Values'!$C$2:$E$25,3,FALSE))</f>
        <v>0</v>
      </c>
      <c r="L21" s="150"/>
      <c r="N21" s="287">
        <f t="shared" ref="N21" si="9">IF(G21&gt;1,MAX(1,G21*(1+K21)*(1+K22)*(1+K23)),G21)</f>
        <v>0</v>
      </c>
    </row>
    <row r="22" spans="1:14" ht="33.6" customHeight="1" x14ac:dyDescent="0.3">
      <c r="A22" s="297"/>
      <c r="B22" s="354"/>
      <c r="C22" s="357"/>
      <c r="D22" s="360"/>
      <c r="E22" s="334"/>
      <c r="F22" s="368"/>
      <c r="G22" s="288"/>
      <c r="H22" s="320"/>
      <c r="I22" s="177"/>
      <c r="J22" s="261"/>
      <c r="K22" s="189">
        <f>-IF(ISBLANK(J22),0,VLOOKUP(J22,'Mitigations x Values'!$C$2:$E$25,3,FALSE))</f>
        <v>0</v>
      </c>
      <c r="L22" s="150"/>
      <c r="N22" s="288"/>
    </row>
    <row r="23" spans="1:14" ht="33.6" customHeight="1" x14ac:dyDescent="0.3">
      <c r="A23" s="298"/>
      <c r="B23" s="355"/>
      <c r="C23" s="358"/>
      <c r="D23" s="361"/>
      <c r="E23" s="335"/>
      <c r="F23" s="369"/>
      <c r="G23" s="289"/>
      <c r="H23" s="321"/>
      <c r="I23" s="177"/>
      <c r="J23" s="261"/>
      <c r="K23" s="189">
        <f>-IF(ISBLANK(J23),0,VLOOKUP(J23,'Mitigations x Values'!$C$2:$E$25,3,FALSE))</f>
        <v>0</v>
      </c>
      <c r="L23" s="150"/>
      <c r="N23" s="289"/>
    </row>
    <row r="24" spans="1:14" ht="33.6" customHeight="1" x14ac:dyDescent="0.3">
      <c r="A24" s="346" t="s">
        <v>262</v>
      </c>
      <c r="B24" s="347" t="s">
        <v>53</v>
      </c>
      <c r="C24" s="348">
        <f>VLOOKUP(B24,' Risks x Ratings'!C93:D96,2,FALSE)</f>
        <v>0</v>
      </c>
      <c r="D24" s="349" t="s">
        <v>120</v>
      </c>
      <c r="E24" s="333">
        <f>VLOOKUP(D24,' Risks x Ratings'!$C$105:$D$108,2,FALSE)</f>
        <v>0</v>
      </c>
      <c r="F24" s="362"/>
      <c r="G24" s="287">
        <f t="shared" ref="G24" si="10">IF(E24&gt;0,E24,C24)</f>
        <v>0</v>
      </c>
      <c r="H24" s="325" t="str">
        <f>IF(G24&gt;=3,"Mitigation Required", "No Mitigation Required")</f>
        <v>No Mitigation Required</v>
      </c>
      <c r="I24" s="177"/>
      <c r="J24" s="262"/>
      <c r="K24" s="191">
        <f>-IF(ISBLANK(J24),0,VLOOKUP(J24,'Mitigations x Values'!$C$2:$E$25,3,FALSE))</f>
        <v>0</v>
      </c>
      <c r="L24" s="148"/>
      <c r="N24" s="287">
        <f t="shared" ref="N24" si="11">IF(G24&gt;1,MAX(1,G24*(1+K24)*(1+K25)*(1+K26)),G24)</f>
        <v>0</v>
      </c>
    </row>
    <row r="25" spans="1:14" ht="33.6" customHeight="1" x14ac:dyDescent="0.3">
      <c r="A25" s="346"/>
      <c r="B25" s="347"/>
      <c r="C25" s="348"/>
      <c r="D25" s="349"/>
      <c r="E25" s="334"/>
      <c r="F25" s="362"/>
      <c r="G25" s="288"/>
      <c r="H25" s="325"/>
      <c r="I25" s="177"/>
      <c r="J25" s="262"/>
      <c r="K25" s="191">
        <f>-IF(ISBLANK(J25),0,VLOOKUP(J25,'Mitigations x Values'!$C$2:$E$25,3,FALSE))</f>
        <v>0</v>
      </c>
      <c r="L25" s="148"/>
      <c r="N25" s="288"/>
    </row>
    <row r="26" spans="1:14" ht="33.6" customHeight="1" x14ac:dyDescent="0.3">
      <c r="A26" s="346"/>
      <c r="B26" s="347"/>
      <c r="C26" s="348"/>
      <c r="D26" s="349"/>
      <c r="E26" s="335"/>
      <c r="F26" s="362"/>
      <c r="G26" s="289"/>
      <c r="H26" s="325"/>
      <c r="I26" s="177"/>
      <c r="J26" s="262"/>
      <c r="K26" s="191">
        <f>-IF(ISBLANK(J26),0,VLOOKUP(J26,'Mitigations x Values'!$C$2:$E$25,3,FALSE))</f>
        <v>0</v>
      </c>
      <c r="L26" s="148"/>
      <c r="N26" s="289"/>
    </row>
    <row r="27" spans="1:14" x14ac:dyDescent="0.3">
      <c r="A27" s="290" t="s">
        <v>94</v>
      </c>
      <c r="B27" s="291"/>
      <c r="C27" s="77" t="s">
        <v>103</v>
      </c>
      <c r="D27" s="290" t="s">
        <v>95</v>
      </c>
      <c r="E27" s="318"/>
      <c r="F27" s="318"/>
      <c r="G27" s="86"/>
      <c r="H27" s="87"/>
      <c r="I27" s="177"/>
      <c r="J27" s="263"/>
      <c r="K27" s="86"/>
      <c r="L27" s="151"/>
      <c r="N27" s="100"/>
    </row>
    <row r="28" spans="1:14" ht="26.4" customHeight="1" x14ac:dyDescent="0.3">
      <c r="A28" s="293" t="s">
        <v>49</v>
      </c>
      <c r="B28" s="316" t="s">
        <v>211</v>
      </c>
      <c r="C28" s="292">
        <f>VLOOKUP(B28,' Risks x Ratings'!$C$98:$D$101,2,FALSE)</f>
        <v>0</v>
      </c>
      <c r="D28" s="317"/>
      <c r="E28" s="317"/>
      <c r="F28" s="317"/>
      <c r="G28" s="292">
        <f>C28</f>
        <v>0</v>
      </c>
      <c r="H28" s="300" t="str">
        <f>IF(G28&gt;=3,"Mitigation Required", "No Mitigation Required")</f>
        <v>No Mitigation Required</v>
      </c>
      <c r="I28" s="177"/>
      <c r="J28" s="264"/>
      <c r="K28" s="192">
        <f>-IF(ISBLANK(J28),0,VLOOKUP(J28,'Mitigations x Values'!$C$2:$E$25,3,FALSE))</f>
        <v>0</v>
      </c>
      <c r="L28" s="152"/>
      <c r="N28" s="287">
        <f>IF(G28&gt;1,MAX(1,G28*(1+K28)*(1+K29)*(1+K30)),G28)</f>
        <v>0</v>
      </c>
    </row>
    <row r="29" spans="1:14" ht="26.4" customHeight="1" x14ac:dyDescent="0.3">
      <c r="A29" s="294"/>
      <c r="B29" s="316"/>
      <c r="C29" s="292"/>
      <c r="D29" s="317"/>
      <c r="E29" s="317"/>
      <c r="F29" s="317"/>
      <c r="G29" s="292"/>
      <c r="H29" s="300"/>
      <c r="I29" s="177"/>
      <c r="J29" s="261"/>
      <c r="K29" s="192">
        <f>-IF(ISBLANK(J29),0,VLOOKUP(J29,'Mitigations x Values'!$C$2:$E$25,3,FALSE))</f>
        <v>0</v>
      </c>
      <c r="L29" s="153"/>
      <c r="N29" s="288"/>
    </row>
    <row r="30" spans="1:14" ht="26.4" customHeight="1" x14ac:dyDescent="0.3">
      <c r="A30" s="294"/>
      <c r="B30" s="316"/>
      <c r="C30" s="292"/>
      <c r="D30" s="317"/>
      <c r="E30" s="317"/>
      <c r="F30" s="317"/>
      <c r="G30" s="292"/>
      <c r="H30" s="300"/>
      <c r="I30" s="177"/>
      <c r="J30" s="265"/>
      <c r="K30" s="192">
        <f>-IF(ISBLANK(J30),0,VLOOKUP(J30,'Mitigations x Values'!$C$2:$E$25,3,FALSE))</f>
        <v>0</v>
      </c>
      <c r="L30" s="154"/>
      <c r="N30" s="289"/>
    </row>
    <row r="31" spans="1:14" ht="26.4" customHeight="1" x14ac:dyDescent="0.3">
      <c r="A31" s="294"/>
      <c r="B31" s="326" t="s">
        <v>211</v>
      </c>
      <c r="C31" s="293">
        <f>VLOOKUP(B31,' Risks x Ratings'!$C$98:$D$101,2,FALSE)</f>
        <v>0</v>
      </c>
      <c r="D31" s="327"/>
      <c r="E31" s="327"/>
      <c r="F31" s="327"/>
      <c r="G31" s="328">
        <f t="shared" ref="G31:G40" si="12">C31</f>
        <v>0</v>
      </c>
      <c r="H31" s="325" t="str">
        <f>IF(G31&gt;=3,"Mitigation Required", "No Mitigation Required")</f>
        <v>No Mitigation Required</v>
      </c>
      <c r="I31" s="177"/>
      <c r="J31" s="262"/>
      <c r="K31" s="192">
        <f>-IF(ISBLANK(J31),0,VLOOKUP(J31,'Mitigations x Values'!$C$2:$E$25,3,FALSE))</f>
        <v>0</v>
      </c>
      <c r="L31" s="155"/>
      <c r="N31" s="287">
        <f t="shared" ref="N31" si="13">IF(G31&gt;1,MAX(1,G31*(1+K31)*(1+K32)*(1+K33)),G31)</f>
        <v>0</v>
      </c>
    </row>
    <row r="32" spans="1:14" ht="26.4" customHeight="1" x14ac:dyDescent="0.3">
      <c r="A32" s="294"/>
      <c r="B32" s="326"/>
      <c r="C32" s="294"/>
      <c r="D32" s="327"/>
      <c r="E32" s="327"/>
      <c r="F32" s="327"/>
      <c r="G32" s="328"/>
      <c r="H32" s="325"/>
      <c r="I32" s="177"/>
      <c r="J32" s="262"/>
      <c r="K32" s="192">
        <f>-IF(ISBLANK(J32),0,VLOOKUP(J32,'Mitigations x Values'!$C$2:$E$25,3,FALSE))</f>
        <v>0</v>
      </c>
      <c r="L32" s="155"/>
      <c r="N32" s="288"/>
    </row>
    <row r="33" spans="1:14" ht="26.4" customHeight="1" x14ac:dyDescent="0.3">
      <c r="A33" s="294"/>
      <c r="B33" s="326"/>
      <c r="C33" s="295"/>
      <c r="D33" s="327"/>
      <c r="E33" s="327"/>
      <c r="F33" s="327"/>
      <c r="G33" s="328"/>
      <c r="H33" s="325"/>
      <c r="I33" s="177"/>
      <c r="J33" s="266"/>
      <c r="K33" s="192">
        <f>-IF(ISBLANK(J33),0,VLOOKUP(J33,'Mitigations x Values'!$C$2:$E$25,3,FALSE))</f>
        <v>0</v>
      </c>
      <c r="L33" s="156"/>
      <c r="N33" s="289"/>
    </row>
    <row r="34" spans="1:14" ht="24" customHeight="1" x14ac:dyDescent="0.3">
      <c r="A34" s="294"/>
      <c r="B34" s="316" t="s">
        <v>211</v>
      </c>
      <c r="C34" s="296">
        <f>VLOOKUP(B34,' Risks x Ratings'!$C$98:$D$101,2,FALSE)</f>
        <v>0</v>
      </c>
      <c r="D34" s="299"/>
      <c r="E34" s="299"/>
      <c r="F34" s="299"/>
      <c r="G34" s="292">
        <f t="shared" si="12"/>
        <v>0</v>
      </c>
      <c r="H34" s="300" t="str">
        <f>IF(G34&gt;=3,"Mitigation Required", "No Mitigation Required")</f>
        <v>No Mitigation Required</v>
      </c>
      <c r="I34" s="177"/>
      <c r="J34" s="261"/>
      <c r="K34" s="192">
        <f>-IF(ISBLANK(J34),0,VLOOKUP(J34,'Mitigations x Values'!$C$2:$E$25,3,FALSE))</f>
        <v>0</v>
      </c>
      <c r="L34" s="153"/>
      <c r="N34" s="287">
        <f t="shared" ref="N34" si="14">IF(G34&gt;1,MAX(1,G34*(1+K34)*(1+K35)*(1+K36)),G34)</f>
        <v>0</v>
      </c>
    </row>
    <row r="35" spans="1:14" ht="24" customHeight="1" x14ac:dyDescent="0.3">
      <c r="A35" s="294"/>
      <c r="B35" s="316"/>
      <c r="C35" s="297"/>
      <c r="D35" s="299"/>
      <c r="E35" s="299"/>
      <c r="F35" s="299"/>
      <c r="G35" s="292"/>
      <c r="H35" s="300"/>
      <c r="I35" s="177"/>
      <c r="J35" s="261"/>
      <c r="K35" s="192">
        <f>-IF(ISBLANK(J35),0,VLOOKUP(J35,'Mitigations x Values'!$C$2:$E$25,3,FALSE))</f>
        <v>0</v>
      </c>
      <c r="L35" s="153"/>
      <c r="N35" s="288"/>
    </row>
    <row r="36" spans="1:14" ht="24" customHeight="1" x14ac:dyDescent="0.3">
      <c r="A36" s="294"/>
      <c r="B36" s="316"/>
      <c r="C36" s="298"/>
      <c r="D36" s="299"/>
      <c r="E36" s="299"/>
      <c r="F36" s="299"/>
      <c r="G36" s="292"/>
      <c r="H36" s="300"/>
      <c r="I36" s="177"/>
      <c r="J36" s="261"/>
      <c r="K36" s="192">
        <f>-IF(ISBLANK(J36),0,VLOOKUP(J36,'Mitigations x Values'!$C$2:$E$25,3,FALSE))</f>
        <v>0</v>
      </c>
      <c r="L36" s="153"/>
      <c r="N36" s="289"/>
    </row>
    <row r="37" spans="1:14" ht="24" customHeight="1" x14ac:dyDescent="0.3">
      <c r="A37" s="294"/>
      <c r="B37" s="301" t="s">
        <v>211</v>
      </c>
      <c r="C37" s="293">
        <f>VLOOKUP(B37,' Risks x Ratings'!$C$98:$D$101,2,FALSE)</f>
        <v>0</v>
      </c>
      <c r="D37" s="304"/>
      <c r="E37" s="305"/>
      <c r="F37" s="306"/>
      <c r="G37" s="287">
        <f t="shared" si="12"/>
        <v>0</v>
      </c>
      <c r="H37" s="313" t="str">
        <f>IF(G37&gt;=3,"Mitigation Required", "No Mitigation Required")</f>
        <v>No Mitigation Required</v>
      </c>
      <c r="I37" s="177"/>
      <c r="J37" s="171"/>
      <c r="K37" s="192">
        <f>-IF(ISBLANK(J37),0,VLOOKUP(J37,'Mitigations x Values'!$C$2:$E$25,3,FALSE))</f>
        <v>0</v>
      </c>
      <c r="L37" s="157"/>
      <c r="N37" s="287">
        <f t="shared" ref="N37" si="15">IF(G37&gt;1,MAX(1,G37*(1+K37)*(1+K38)*(1+K39)),G37)</f>
        <v>0</v>
      </c>
    </row>
    <row r="38" spans="1:14" ht="24" customHeight="1" x14ac:dyDescent="0.3">
      <c r="A38" s="294"/>
      <c r="B38" s="302"/>
      <c r="C38" s="294"/>
      <c r="D38" s="307"/>
      <c r="E38" s="308"/>
      <c r="F38" s="309"/>
      <c r="G38" s="288"/>
      <c r="H38" s="314"/>
      <c r="I38" s="177"/>
      <c r="J38" s="171"/>
      <c r="K38" s="192">
        <f>-IF(ISBLANK(J38),0,VLOOKUP(J38,'Mitigations x Values'!$C$2:$E$25,3,FALSE))</f>
        <v>0</v>
      </c>
      <c r="L38" s="157"/>
      <c r="N38" s="288"/>
    </row>
    <row r="39" spans="1:14" ht="24" customHeight="1" x14ac:dyDescent="0.3">
      <c r="A39" s="294"/>
      <c r="B39" s="303"/>
      <c r="C39" s="295"/>
      <c r="D39" s="310"/>
      <c r="E39" s="311"/>
      <c r="F39" s="312"/>
      <c r="G39" s="289"/>
      <c r="H39" s="315"/>
      <c r="I39" s="177"/>
      <c r="J39" s="171"/>
      <c r="K39" s="192">
        <f>-IF(ISBLANK(J39),0,VLOOKUP(J39,'Mitigations x Values'!$C$2:$E$25,3,FALSE))</f>
        <v>0</v>
      </c>
      <c r="L39" s="158"/>
      <c r="N39" s="289"/>
    </row>
    <row r="40" spans="1:14" ht="24" customHeight="1" x14ac:dyDescent="0.3">
      <c r="A40" s="294"/>
      <c r="B40" s="316" t="s">
        <v>211</v>
      </c>
      <c r="C40" s="296">
        <f>VLOOKUP(B40,' Risks x Ratings'!$C$98:$D$101,2,FALSE)</f>
        <v>0</v>
      </c>
      <c r="D40" s="299"/>
      <c r="E40" s="299"/>
      <c r="F40" s="299"/>
      <c r="G40" s="292">
        <f t="shared" si="12"/>
        <v>0</v>
      </c>
      <c r="H40" s="300" t="str">
        <f>IF(G40&gt;=3,"Mitigation Required", "No Mitigation Required")</f>
        <v>No Mitigation Required</v>
      </c>
      <c r="I40" s="177"/>
      <c r="J40" s="267"/>
      <c r="K40" s="192">
        <f>-IF(ISBLANK(J40),0,VLOOKUP(J40,'Mitigations x Values'!$C$2:$E$25,3,FALSE))</f>
        <v>0</v>
      </c>
      <c r="L40" s="159"/>
      <c r="N40" s="287">
        <f t="shared" ref="N40" si="16">IF(G40&gt;1,MAX(1,G40*(1+K40)*(1+K41)*(1+K42)),G40)</f>
        <v>0</v>
      </c>
    </row>
    <row r="41" spans="1:14" ht="24" customHeight="1" x14ac:dyDescent="0.3">
      <c r="A41" s="294"/>
      <c r="B41" s="316"/>
      <c r="C41" s="297"/>
      <c r="D41" s="299"/>
      <c r="E41" s="299"/>
      <c r="F41" s="299"/>
      <c r="G41" s="292"/>
      <c r="H41" s="300"/>
      <c r="I41" s="177"/>
      <c r="J41" s="267"/>
      <c r="K41" s="192">
        <f>-IF(ISBLANK(J41),0,VLOOKUP(J41,'Mitigations x Values'!$C$2:$E$25,3,FALSE))</f>
        <v>0</v>
      </c>
      <c r="L41" s="159"/>
      <c r="N41" s="288"/>
    </row>
    <row r="42" spans="1:14" ht="24" customHeight="1" x14ac:dyDescent="0.3">
      <c r="A42" s="295"/>
      <c r="B42" s="316"/>
      <c r="C42" s="298"/>
      <c r="D42" s="299"/>
      <c r="E42" s="299"/>
      <c r="F42" s="299"/>
      <c r="G42" s="292"/>
      <c r="H42" s="300"/>
      <c r="I42" s="177"/>
      <c r="J42" s="267"/>
      <c r="K42" s="192">
        <f>-IF(ISBLANK(J42),0,VLOOKUP(J42,'Mitigations x Values'!$C$2:$E$25,3,FALSE))</f>
        <v>0</v>
      </c>
      <c r="L42" s="159"/>
      <c r="N42" s="289"/>
    </row>
    <row r="43" spans="1:14" ht="21.6" thickBot="1" x14ac:dyDescent="0.45">
      <c r="A43" s="90"/>
      <c r="B43" s="91"/>
      <c r="C43" s="92"/>
      <c r="D43" s="92"/>
      <c r="E43" s="93"/>
      <c r="F43" s="94" t="s">
        <v>496</v>
      </c>
      <c r="G43" s="95">
        <f>SUMIF(G6:G40,"&gt;1")</f>
        <v>0</v>
      </c>
      <c r="H43" s="92"/>
      <c r="I43" s="177"/>
      <c r="J43" s="210"/>
      <c r="K43" s="94">
        <f>SUM(K28:K42,K6:K26)</f>
        <v>0</v>
      </c>
      <c r="L43" s="162"/>
      <c r="M43" s="179"/>
      <c r="N43" s="92">
        <f>SUM(N6:N42)</f>
        <v>0</v>
      </c>
    </row>
    <row r="44" spans="1:14" ht="15" thickTop="1" x14ac:dyDescent="0.3"/>
    <row r="45" spans="1:14" x14ac:dyDescent="0.3">
      <c r="B45" s="61"/>
    </row>
    <row r="50" spans="2:6" x14ac:dyDescent="0.3">
      <c r="B50" s="102"/>
    </row>
    <row r="51" spans="2:6" x14ac:dyDescent="0.3">
      <c r="B51" s="63"/>
    </row>
    <row r="52" spans="2:6" x14ac:dyDescent="0.3">
      <c r="C52" s="19"/>
    </row>
    <row r="55" spans="2:6" x14ac:dyDescent="0.3">
      <c r="C55" s="19"/>
      <c r="D55" s="81"/>
    </row>
    <row r="56" spans="2:6" x14ac:dyDescent="0.3">
      <c r="B56" s="63"/>
    </row>
    <row r="57" spans="2:6" x14ac:dyDescent="0.3">
      <c r="B57" s="102"/>
      <c r="D57" s="82"/>
    </row>
    <row r="58" spans="2:6" x14ac:dyDescent="0.3">
      <c r="B58" s="102"/>
      <c r="D58" s="82"/>
    </row>
    <row r="59" spans="2:6" x14ac:dyDescent="0.3">
      <c r="B59" s="102"/>
      <c r="D59" s="82"/>
    </row>
    <row r="60" spans="2:6" x14ac:dyDescent="0.3">
      <c r="B60" s="102"/>
      <c r="C60" s="63"/>
      <c r="D60" s="63"/>
    </row>
    <row r="61" spans="2:6" x14ac:dyDescent="0.3">
      <c r="B61" s="102"/>
      <c r="C61" s="63"/>
      <c r="D61" s="63"/>
    </row>
    <row r="62" spans="2:6" x14ac:dyDescent="0.3">
      <c r="B62" s="102"/>
      <c r="C62" s="63"/>
      <c r="D62" s="63"/>
    </row>
    <row r="63" spans="2:6" x14ac:dyDescent="0.3">
      <c r="B63" s="102"/>
      <c r="C63" s="63"/>
      <c r="D63" s="63"/>
    </row>
    <row r="64" spans="2:6" x14ac:dyDescent="0.3">
      <c r="B64" s="102"/>
      <c r="C64" s="63"/>
      <c r="D64" s="63"/>
      <c r="E64" s="71"/>
      <c r="F64" s="71"/>
    </row>
    <row r="65" spans="2:4" x14ac:dyDescent="0.3">
      <c r="C65" s="63"/>
      <c r="D65" s="63"/>
    </row>
    <row r="66" spans="2:4" x14ac:dyDescent="0.3">
      <c r="C66" s="63"/>
      <c r="D66" s="63"/>
    </row>
    <row r="67" spans="2:4" x14ac:dyDescent="0.3">
      <c r="C67" s="63"/>
      <c r="D67" s="63"/>
    </row>
    <row r="68" spans="2:4" x14ac:dyDescent="0.3">
      <c r="C68" s="63"/>
      <c r="D68" s="63"/>
    </row>
    <row r="69" spans="2:4" x14ac:dyDescent="0.3">
      <c r="C69" s="63"/>
      <c r="D69" s="63"/>
    </row>
    <row r="70" spans="2:4" x14ac:dyDescent="0.3">
      <c r="C70" s="63"/>
      <c r="D70" s="63"/>
    </row>
    <row r="71" spans="2:4" x14ac:dyDescent="0.3">
      <c r="C71" s="63"/>
      <c r="D71" s="63"/>
    </row>
    <row r="72" spans="2:4" x14ac:dyDescent="0.3">
      <c r="C72" s="63"/>
      <c r="D72" s="63"/>
    </row>
    <row r="73" spans="2:4" x14ac:dyDescent="0.3">
      <c r="C73" s="63"/>
      <c r="D73" s="63"/>
    </row>
    <row r="74" spans="2:4" x14ac:dyDescent="0.3">
      <c r="C74" s="63"/>
      <c r="D74" s="63"/>
    </row>
    <row r="75" spans="2:4" x14ac:dyDescent="0.3">
      <c r="B75" s="63"/>
      <c r="C75" s="63"/>
      <c r="D75" s="63"/>
    </row>
    <row r="77" spans="2:4" x14ac:dyDescent="0.3">
      <c r="B77" s="61"/>
      <c r="C77" s="19"/>
    </row>
    <row r="79" spans="2:4" x14ac:dyDescent="0.3">
      <c r="B79" s="61"/>
      <c r="C79" s="19"/>
    </row>
    <row r="80" spans="2:4" x14ac:dyDescent="0.3">
      <c r="D80" s="82"/>
    </row>
    <row r="81" spans="2:4" x14ac:dyDescent="0.3">
      <c r="D81" s="82"/>
    </row>
    <row r="82" spans="2:4" x14ac:dyDescent="0.3">
      <c r="D82" s="82"/>
    </row>
    <row r="83" spans="2:4" x14ac:dyDescent="0.3">
      <c r="D83" s="82"/>
    </row>
    <row r="86" spans="2:4" x14ac:dyDescent="0.3">
      <c r="B86" s="89"/>
    </row>
    <row r="87" spans="2:4" x14ac:dyDescent="0.3">
      <c r="B87" s="89"/>
    </row>
  </sheetData>
  <sheetProtection algorithmName="SHA-512" hashValue="B3Lzl5I2V0USF8n7ukveWXtjdXbHUiBiC5x3dgPXuuytw8vehtt7iYsBd0EU8Zdcyv4PcxV0kTvtPra6gGaaKQ==" saltValue="kWSFMin2biU+Wk9gfI+FIA==" spinCount="100000" sheet="1" objects="1" scenarios="1"/>
  <mergeCells count="99">
    <mergeCell ref="A27:B27"/>
    <mergeCell ref="D27:F27"/>
    <mergeCell ref="A24:A26"/>
    <mergeCell ref="B24:B26"/>
    <mergeCell ref="C24:C26"/>
    <mergeCell ref="D24:D26"/>
    <mergeCell ref="E24:E26"/>
    <mergeCell ref="G28:G30"/>
    <mergeCell ref="H28:H30"/>
    <mergeCell ref="N28:N30"/>
    <mergeCell ref="N31:N33"/>
    <mergeCell ref="F24:F26"/>
    <mergeCell ref="G24:G26"/>
    <mergeCell ref="H24:H26"/>
    <mergeCell ref="N24:N26"/>
    <mergeCell ref="G34:G36"/>
    <mergeCell ref="H34:H36"/>
    <mergeCell ref="N34:N36"/>
    <mergeCell ref="G31:G33"/>
    <mergeCell ref="H31:H33"/>
    <mergeCell ref="G40:G42"/>
    <mergeCell ref="H40:H42"/>
    <mergeCell ref="N40:N42"/>
    <mergeCell ref="N37:N39"/>
    <mergeCell ref="G37:G39"/>
    <mergeCell ref="H37:H39"/>
    <mergeCell ref="A28:A42"/>
    <mergeCell ref="B28:B30"/>
    <mergeCell ref="C28:C30"/>
    <mergeCell ref="D28:F30"/>
    <mergeCell ref="B34:B36"/>
    <mergeCell ref="C34:C36"/>
    <mergeCell ref="D34:F36"/>
    <mergeCell ref="B40:B42"/>
    <mergeCell ref="C40:C42"/>
    <mergeCell ref="D40:F42"/>
    <mergeCell ref="B37:B39"/>
    <mergeCell ref="C37:C39"/>
    <mergeCell ref="D37:F39"/>
    <mergeCell ref="B31:B33"/>
    <mergeCell ref="C31:C33"/>
    <mergeCell ref="D31:F33"/>
    <mergeCell ref="N18:N20"/>
    <mergeCell ref="A21:A23"/>
    <mergeCell ref="B21:B23"/>
    <mergeCell ref="C21:C23"/>
    <mergeCell ref="D21:D23"/>
    <mergeCell ref="E21:E23"/>
    <mergeCell ref="F21:F23"/>
    <mergeCell ref="G21:G23"/>
    <mergeCell ref="H21:H23"/>
    <mergeCell ref="N21:N23"/>
    <mergeCell ref="F18:F20"/>
    <mergeCell ref="G18:G20"/>
    <mergeCell ref="A18:A20"/>
    <mergeCell ref="B18:B20"/>
    <mergeCell ref="C18:C20"/>
    <mergeCell ref="D18:D20"/>
    <mergeCell ref="A15:A17"/>
    <mergeCell ref="B15:B17"/>
    <mergeCell ref="C15:C17"/>
    <mergeCell ref="D15:D17"/>
    <mergeCell ref="E15:E17"/>
    <mergeCell ref="E18:E20"/>
    <mergeCell ref="F12:F14"/>
    <mergeCell ref="G12:G14"/>
    <mergeCell ref="H12:H14"/>
    <mergeCell ref="H18:H20"/>
    <mergeCell ref="N12:N14"/>
    <mergeCell ref="G15:G17"/>
    <mergeCell ref="H15:H17"/>
    <mergeCell ref="N15:N17"/>
    <mergeCell ref="F15:F17"/>
    <mergeCell ref="A12:A14"/>
    <mergeCell ref="B12:B14"/>
    <mergeCell ref="C12:C14"/>
    <mergeCell ref="D12:D14"/>
    <mergeCell ref="E12:E14"/>
    <mergeCell ref="N6:N8"/>
    <mergeCell ref="A9:A11"/>
    <mergeCell ref="B9:B11"/>
    <mergeCell ref="C9:C11"/>
    <mergeCell ref="D9:D11"/>
    <mergeCell ref="E9:E11"/>
    <mergeCell ref="F9:F11"/>
    <mergeCell ref="G9:G11"/>
    <mergeCell ref="H9:H11"/>
    <mergeCell ref="N9:N11"/>
    <mergeCell ref="C1:H3"/>
    <mergeCell ref="A4:H4"/>
    <mergeCell ref="J4:L4"/>
    <mergeCell ref="A6:A8"/>
    <mergeCell ref="B6:B8"/>
    <mergeCell ref="C6:C8"/>
    <mergeCell ref="D6:D8"/>
    <mergeCell ref="E6:E8"/>
    <mergeCell ref="F6:F8"/>
    <mergeCell ref="G6:G8"/>
    <mergeCell ref="H6:H8"/>
  </mergeCells>
  <conditionalFormatting sqref="A2">
    <cfRule type="containsText" dxfId="121" priority="2" operator="containsText" text="This risk is present">
      <formula>NOT(ISERROR(SEARCH("This risk is present",A2)))</formula>
    </cfRule>
  </conditionalFormatting>
  <conditionalFormatting sqref="A4:XFD43">
    <cfRule type="expression" dxfId="120" priority="1">
      <formula>EXACT("This risk is not present or applicable",$A$2)</formula>
    </cfRule>
  </conditionalFormatting>
  <conditionalFormatting sqref="G6 G9 G12 G15 G18 G21 G24">
    <cfRule type="cellIs" dxfId="119" priority="12" operator="between">
      <formula>3</formula>
      <formula>4.9</formula>
    </cfRule>
    <cfRule type="cellIs" dxfId="118" priority="13" operator="greaterThanOrEqual">
      <formula>5</formula>
    </cfRule>
    <cfRule type="cellIs" dxfId="117" priority="14" operator="between">
      <formula>0</formula>
      <formula>2.9</formula>
    </cfRule>
  </conditionalFormatting>
  <conditionalFormatting sqref="G28 G31 G34 G37 G40">
    <cfRule type="cellIs" dxfId="116" priority="9" operator="between">
      <formula>3</formula>
      <formula>4.9</formula>
    </cfRule>
    <cfRule type="cellIs" dxfId="115" priority="10" operator="greaterThanOrEqual">
      <formula>5</formula>
    </cfRule>
    <cfRule type="cellIs" dxfId="114" priority="11" operator="between">
      <formula>0</formula>
      <formula>2.9</formula>
    </cfRule>
  </conditionalFormatting>
  <conditionalFormatting sqref="N6 N9 N12 N15 N18 N21 N24">
    <cfRule type="cellIs" dxfId="113" priority="6" operator="between">
      <formula>3</formula>
      <formula>4.9</formula>
    </cfRule>
    <cfRule type="cellIs" dxfId="112" priority="7" operator="greaterThanOrEqual">
      <formula>5</formula>
    </cfRule>
    <cfRule type="cellIs" dxfId="111" priority="8" operator="between">
      <formula>0</formula>
      <formula>2.9</formula>
    </cfRule>
  </conditionalFormatting>
  <conditionalFormatting sqref="N28 N31 N34 N37 N40">
    <cfRule type="cellIs" dxfId="110" priority="3" operator="between">
      <formula>3</formula>
      <formula>4.9</formula>
    </cfRule>
    <cfRule type="cellIs" dxfId="109" priority="4" operator="greaterThanOrEqual">
      <formula>5</formula>
    </cfRule>
    <cfRule type="cellIs" dxfId="108" priority="5" operator="between">
      <formula>0</formula>
      <formula>2.9</formula>
    </cfRule>
  </conditionalFormatting>
  <pageMargins left="0.7" right="0.7" top="0.75" bottom="0.75" header="0.3" footer="0.3"/>
  <pageSetup scale="48" orientation="portrait" r:id="rId1"/>
  <colBreaks count="1" manualBreakCount="1">
    <brk id="8" max="42" man="1"/>
  </col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EFE4D678-42BA-4792-9049-C82A6C63BB07}">
          <x14:formula1>
            <xm:f>' Risks x Ratings'!$C$93:$C$96</xm:f>
          </x14:formula1>
          <xm:sqref>B24:B26</xm:sqref>
        </x14:dataValidation>
        <x14:dataValidation type="list" allowBlank="1" showInputMessage="1" showErrorMessage="1" xr:uid="{4A15420F-3371-4B9C-A6D4-1F1E039EC695}">
          <x14:formula1>
            <xm:f>' Risks x Ratings'!$C$68:$C$71</xm:f>
          </x14:formula1>
          <xm:sqref>B21:B23</xm:sqref>
        </x14:dataValidation>
        <x14:dataValidation type="list" allowBlank="1" showInputMessage="1" showErrorMessage="1" xr:uid="{B6F51A6D-15BA-4234-8F43-1A18B66A8E64}">
          <x14:formula1>
            <xm:f>' Risks x Ratings'!$C$63:$C$66</xm:f>
          </x14:formula1>
          <xm:sqref>B18:B20</xm:sqref>
        </x14:dataValidation>
        <x14:dataValidation type="list" allowBlank="1" showInputMessage="1" showErrorMessage="1" xr:uid="{E4017AE8-A03A-4033-BE5D-6D3E5B9D9833}">
          <x14:formula1>
            <xm:f>' Risks x Ratings'!$R$19:$R$22</xm:f>
          </x14:formula1>
          <xm:sqref>B15:B17</xm:sqref>
        </x14:dataValidation>
        <x14:dataValidation type="list" allowBlank="1" showInputMessage="1" showErrorMessage="1" xr:uid="{4FDA80C7-782E-4638-AA03-73B4CA100B65}">
          <x14:formula1>
            <xm:f>' Risks x Ratings'!$R$14:$R$17</xm:f>
          </x14:formula1>
          <xm:sqref>B12:B14</xm:sqref>
        </x14:dataValidation>
        <x14:dataValidation type="list" allowBlank="1" showInputMessage="1" showErrorMessage="1" xr:uid="{9C8F351F-AA71-4FAE-8E23-61D723D2D3AC}">
          <x14:formula1>
            <xm:f>' Risks x Ratings'!$R$9:$R$12</xm:f>
          </x14:formula1>
          <xm:sqref>B9:B11</xm:sqref>
        </x14:dataValidation>
        <x14:dataValidation type="list" allowBlank="1" showInputMessage="1" showErrorMessage="1" xr:uid="{8761BB4D-4155-4D6C-847A-38C7D3E3928D}">
          <x14:formula1>
            <xm:f>' Risks x Ratings'!$R$2:$R$7</xm:f>
          </x14:formula1>
          <xm:sqref>B6:B8</xm:sqref>
        </x14:dataValidation>
        <x14:dataValidation type="list" showInputMessage="1" showErrorMessage="1" xr:uid="{5A52041C-6DD3-49C8-970E-534801568350}">
          <x14:formula1>
            <xm:f>' Risks x Ratings'!$C$105:$C$108</xm:f>
          </x14:formula1>
          <xm:sqref>D15 D18 D21 D24</xm:sqref>
        </x14:dataValidation>
        <x14:dataValidation type="list" showInputMessage="1" showErrorMessage="1" xr:uid="{CDBDDD69-CA5A-4D37-9D9B-E058EA444FCF}">
          <x14:formula1>
            <xm:f>' Risks x Ratings'!$C$112:$C$114</xm:f>
          </x14:formula1>
          <xm:sqref>D6:D14</xm:sqref>
        </x14:dataValidation>
        <x14:dataValidation type="list" allowBlank="1" showInputMessage="1" showErrorMessage="1" xr:uid="{A510740E-DE67-4341-A39E-571C5A0D4FD4}">
          <x14:formula1>
            <xm:f>' Risks x Ratings'!$C$98:$C$101</xm:f>
          </x14:formula1>
          <xm:sqref>B28:B42</xm:sqref>
        </x14:dataValidation>
        <x14:dataValidation type="list" allowBlank="1" showInputMessage="1" showErrorMessage="1" xr:uid="{BB54875C-8389-45A9-B3A1-AEBFA729FFC3}">
          <x14:formula1>
            <xm:f>'Mitigations x Values'!$C$2:$C$25</xm:f>
          </x14:formula1>
          <xm:sqref>J28:J42 J6:J26</xm:sqref>
        </x14:dataValidation>
        <x14:dataValidation type="list" allowBlank="1" showInputMessage="1" showErrorMessage="1" xr:uid="{02BE3BB0-B310-4E2E-9A63-258458F39CA1}">
          <x14:formula1>
            <xm:f>'Mitigations x Values'!$C$28:$C$29</xm:f>
          </x14:formula1>
          <xm:sqref>A2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4A5B9-B2AE-4683-8221-AECE74C0B3AD}">
  <sheetPr>
    <pageSetUpPr fitToPage="1"/>
  </sheetPr>
  <dimension ref="A1:N87"/>
  <sheetViews>
    <sheetView zoomScale="85" zoomScaleNormal="85" workbookViewId="0">
      <pane xSplit="2" ySplit="5" topLeftCell="C6" activePane="bottomRight" state="frozen"/>
      <selection activeCell="B28" sqref="B28:B30"/>
      <selection pane="topRight" activeCell="B28" sqref="B28:B30"/>
      <selection pane="bottomLeft" activeCell="B28" sqref="B28:B30"/>
      <selection pane="bottomRight" activeCell="J2" sqref="J2"/>
    </sheetView>
  </sheetViews>
  <sheetFormatPr defaultColWidth="9" defaultRowHeight="14.4" x14ac:dyDescent="0.3"/>
  <cols>
    <col min="1" max="1" width="35.44140625" style="63" customWidth="1"/>
    <col min="2" max="2" width="30.109375" style="26" customWidth="1"/>
    <col min="3" max="3" width="11.44140625" style="1" customWidth="1"/>
    <col min="4" max="4" width="26.109375" style="26" customWidth="1"/>
    <col min="5" max="5" width="11" customWidth="1"/>
    <col min="6" max="6" width="26.33203125" customWidth="1"/>
    <col min="7" max="7" width="11.109375" style="123" customWidth="1"/>
    <col min="8" max="8" width="16.44140625" style="123" customWidth="1"/>
    <col min="9" max="9" width="1.6640625" style="176" customWidth="1"/>
    <col min="10" max="10" width="46.77734375" style="1" customWidth="1"/>
    <col min="11" max="11" width="12.5546875" style="123" customWidth="1"/>
    <col min="12" max="12" width="42.88671875" customWidth="1"/>
    <col min="13" max="13" width="2.6640625" style="176" customWidth="1"/>
    <col min="14" max="14" width="15.5546875" style="19" customWidth="1"/>
  </cols>
  <sheetData>
    <row r="1" spans="1:14" ht="36" customHeight="1" x14ac:dyDescent="0.3">
      <c r="A1" s="269" t="s">
        <v>96</v>
      </c>
      <c r="B1" s="417" t="s">
        <v>125</v>
      </c>
      <c r="C1" s="417"/>
      <c r="D1" s="417"/>
      <c r="E1" s="182"/>
      <c r="F1" s="182"/>
      <c r="G1" s="183"/>
      <c r="H1" s="183"/>
    </row>
    <row r="2" spans="1:14" ht="39.75" customHeight="1" x14ac:dyDescent="0.3">
      <c r="A2" s="270" t="s">
        <v>419</v>
      </c>
      <c r="B2" s="185" t="s">
        <v>489</v>
      </c>
      <c r="C2" s="271"/>
      <c r="D2" s="271"/>
      <c r="E2" s="271"/>
      <c r="F2" s="271"/>
      <c r="G2" s="272"/>
      <c r="H2" s="183"/>
    </row>
    <row r="3" spans="1:14" ht="21.9" customHeight="1" x14ac:dyDescent="0.3">
      <c r="A3" s="273"/>
      <c r="B3" s="182"/>
      <c r="C3" s="182"/>
      <c r="D3" s="182"/>
      <c r="E3" s="182"/>
      <c r="F3" s="182"/>
      <c r="G3" s="183"/>
      <c r="H3" s="183"/>
    </row>
    <row r="4" spans="1:14" ht="34.65" customHeight="1" x14ac:dyDescent="0.3">
      <c r="A4" s="329" t="s">
        <v>558</v>
      </c>
      <c r="B4" s="329"/>
      <c r="C4" s="329"/>
      <c r="D4" s="329"/>
      <c r="E4" s="329"/>
      <c r="F4" s="329"/>
      <c r="G4" s="329"/>
      <c r="H4" s="329"/>
      <c r="J4" s="329" t="s">
        <v>559</v>
      </c>
      <c r="K4" s="329"/>
      <c r="L4" s="329"/>
    </row>
    <row r="5" spans="1:14" ht="70.2"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27.6" customHeight="1" x14ac:dyDescent="0.3">
      <c r="A6" s="333" t="s">
        <v>133</v>
      </c>
      <c r="B6" s="336" t="s">
        <v>132</v>
      </c>
      <c r="C6" s="339">
        <f>VLOOKUP(B6,' Risks x Ratings'!C123:D130,2,FALSE)</f>
        <v>0</v>
      </c>
      <c r="D6" s="330" t="s">
        <v>120</v>
      </c>
      <c r="E6" s="333">
        <f>VLOOKUP(D6,' Risks x Ratings'!$C$105:$D$108,2,FALSE)</f>
        <v>0</v>
      </c>
      <c r="F6" s="363"/>
      <c r="G6" s="287">
        <f>IF(E6&gt;0,E6,C6)</f>
        <v>0</v>
      </c>
      <c r="H6" s="319" t="str">
        <f>IF(G6&gt;=3,"Mitigation Required", "No Mitigation Required")</f>
        <v>No Mitigation Required</v>
      </c>
      <c r="I6" s="177"/>
      <c r="J6" s="251"/>
      <c r="K6" s="194">
        <f>-IF(ISBLANK(J6),0,VLOOKUP(J6,'Mitigations x Values'!$I$2:$K$10,3,FALSE))</f>
        <v>0</v>
      </c>
      <c r="L6" s="137"/>
      <c r="M6" s="178"/>
      <c r="N6" s="333">
        <f>IF(G6&gt;1,MAX(1,G6*(1+K6)*(1+K7)*(1+K8)),G6)</f>
        <v>0</v>
      </c>
    </row>
    <row r="7" spans="1:14" ht="27.6" customHeight="1" x14ac:dyDescent="0.3">
      <c r="A7" s="334"/>
      <c r="B7" s="337"/>
      <c r="C7" s="340"/>
      <c r="D7" s="331"/>
      <c r="E7" s="334"/>
      <c r="F7" s="364"/>
      <c r="G7" s="288"/>
      <c r="H7" s="320"/>
      <c r="I7" s="177"/>
      <c r="J7" s="250"/>
      <c r="K7" s="194">
        <f>-IF(ISBLANK(J7),0,VLOOKUP(J7,'Mitigations x Values'!$I$2:$K$10,3,FALSE))</f>
        <v>0</v>
      </c>
      <c r="L7" s="137"/>
      <c r="M7" s="178"/>
      <c r="N7" s="334"/>
    </row>
    <row r="8" spans="1:14" ht="27.6" customHeight="1" x14ac:dyDescent="0.3">
      <c r="A8" s="335"/>
      <c r="B8" s="338"/>
      <c r="C8" s="341"/>
      <c r="D8" s="332"/>
      <c r="E8" s="335"/>
      <c r="F8" s="365"/>
      <c r="G8" s="289"/>
      <c r="H8" s="321"/>
      <c r="I8" s="177"/>
      <c r="J8" s="250"/>
      <c r="K8" s="194">
        <f>-IF(ISBLANK(J8),0,VLOOKUP(J8,'Mitigations x Values'!$I$2:$K$10,3,FALSE))</f>
        <v>0</v>
      </c>
      <c r="L8" s="137"/>
      <c r="M8" s="178"/>
      <c r="N8" s="335"/>
    </row>
    <row r="9" spans="1:14" ht="27.6" customHeight="1" x14ac:dyDescent="0.3">
      <c r="A9" s="370" t="s">
        <v>151</v>
      </c>
      <c r="B9" s="414" t="s">
        <v>123</v>
      </c>
      <c r="C9" s="356">
        <f>VLOOKUP(B9,' Risks x Ratings'!C30:D31,2,FALSE)</f>
        <v>0</v>
      </c>
      <c r="D9" s="359" t="s">
        <v>120</v>
      </c>
      <c r="E9" s="333">
        <f>VLOOKUP(D9,' Risks x Ratings'!$C$112:$D$114,2,FALSE)</f>
        <v>0</v>
      </c>
      <c r="F9" s="367"/>
      <c r="G9" s="287">
        <f>IF(E9&gt;0,E9,C9)</f>
        <v>0</v>
      </c>
      <c r="H9" s="319" t="str">
        <f>IF(G9&gt;=3,"Mitigation Required", "No Mitigation Required")</f>
        <v>No Mitigation Required</v>
      </c>
      <c r="I9" s="177"/>
      <c r="J9" s="259"/>
      <c r="K9" s="188">
        <f>-IF(ISBLANK(J9),0,VLOOKUP(J9,'Mitigations x Values'!$I$12:$K$20,3,FALSE))</f>
        <v>0</v>
      </c>
      <c r="L9" s="150"/>
      <c r="N9" s="333">
        <f t="shared" ref="N9" si="0">IF(G9&gt;1,MAX(1,G9*(1+K9)*(1+K10)*(1+K11)),G9)</f>
        <v>0</v>
      </c>
    </row>
    <row r="10" spans="1:14" ht="27.6" customHeight="1" x14ac:dyDescent="0.3">
      <c r="A10" s="371"/>
      <c r="B10" s="415"/>
      <c r="C10" s="357"/>
      <c r="D10" s="360"/>
      <c r="E10" s="334"/>
      <c r="F10" s="368"/>
      <c r="G10" s="288"/>
      <c r="H10" s="320"/>
      <c r="I10" s="177"/>
      <c r="J10" s="259"/>
      <c r="K10" s="188">
        <f>-IF(ISBLANK(J10),0,VLOOKUP(J10,'Mitigations x Values'!$I$12:$K$20,3,FALSE))</f>
        <v>0</v>
      </c>
      <c r="L10" s="150"/>
      <c r="N10" s="334"/>
    </row>
    <row r="11" spans="1:14" ht="27.6" customHeight="1" x14ac:dyDescent="0.3">
      <c r="A11" s="372"/>
      <c r="B11" s="416"/>
      <c r="C11" s="358"/>
      <c r="D11" s="361"/>
      <c r="E11" s="335"/>
      <c r="F11" s="369"/>
      <c r="G11" s="289"/>
      <c r="H11" s="321"/>
      <c r="I11" s="177"/>
      <c r="J11" s="259"/>
      <c r="K11" s="188">
        <f>-IF(ISBLANK(J11),0,VLOOKUP(J11,'Mitigations x Values'!$I$12:$K$20,3,FALSE))</f>
        <v>0</v>
      </c>
      <c r="L11" s="150"/>
      <c r="N11" s="335"/>
    </row>
    <row r="12" spans="1:14" ht="27.6" customHeight="1" x14ac:dyDescent="0.3">
      <c r="A12" s="333" t="s">
        <v>135</v>
      </c>
      <c r="B12" s="336" t="s">
        <v>522</v>
      </c>
      <c r="C12" s="339">
        <f>VLOOKUP(B12,' Risks x Ratings'!C33:D34,2,FALSE)</f>
        <v>0</v>
      </c>
      <c r="D12" s="359" t="s">
        <v>120</v>
      </c>
      <c r="E12" s="333">
        <f>VLOOKUP(D12,' Risks x Ratings'!$C$112:$D$114,2,FALSE)</f>
        <v>0</v>
      </c>
      <c r="F12" s="363"/>
      <c r="G12" s="287">
        <f>IF(E12&gt;0,E12,C12)</f>
        <v>0</v>
      </c>
      <c r="H12" s="313" t="str">
        <f>IF(G12&gt;=3,"Mitigation Required", "No Mitigation Required")</f>
        <v>No Mitigation Required</v>
      </c>
      <c r="I12" s="177"/>
      <c r="J12" s="253"/>
      <c r="K12" s="191">
        <f>-IF(ISBLANK(J12),0,VLOOKUP(J12,'Mitigations x Values'!$I$22:$K$30,3,FALSE))</f>
        <v>0</v>
      </c>
      <c r="L12" s="148"/>
      <c r="N12" s="333">
        <f t="shared" ref="N12" si="1">IF(G12&gt;1,MAX(1,G12*(1+K12)*(1+K13)*(1+K14)),G12)</f>
        <v>0</v>
      </c>
    </row>
    <row r="13" spans="1:14" ht="27.6" customHeight="1" x14ac:dyDescent="0.3">
      <c r="A13" s="334"/>
      <c r="B13" s="337"/>
      <c r="C13" s="340"/>
      <c r="D13" s="360"/>
      <c r="E13" s="334"/>
      <c r="F13" s="364"/>
      <c r="G13" s="288"/>
      <c r="H13" s="314"/>
      <c r="I13" s="177"/>
      <c r="J13" s="253"/>
      <c r="K13" s="191">
        <f>-IF(ISBLANK(J13),0,VLOOKUP(J13,'Mitigations x Values'!$C$2:$E$25,3,FALSE))</f>
        <v>0</v>
      </c>
      <c r="L13" s="148"/>
      <c r="N13" s="334"/>
    </row>
    <row r="14" spans="1:14" ht="27.6" customHeight="1" x14ac:dyDescent="0.3">
      <c r="A14" s="335"/>
      <c r="B14" s="338"/>
      <c r="C14" s="341"/>
      <c r="D14" s="361"/>
      <c r="E14" s="335"/>
      <c r="F14" s="365"/>
      <c r="G14" s="289"/>
      <c r="H14" s="315"/>
      <c r="I14" s="177"/>
      <c r="J14" s="253"/>
      <c r="K14" s="191">
        <f>-IF(ISBLANK(J14),0,VLOOKUP(J14,'Mitigations x Values'!$C$2:$E$25,3,FALSE))</f>
        <v>0</v>
      </c>
      <c r="L14" s="148"/>
      <c r="N14" s="335"/>
    </row>
    <row r="15" spans="1:14" ht="27.6" customHeight="1" x14ac:dyDescent="0.3">
      <c r="A15" s="370" t="s">
        <v>137</v>
      </c>
      <c r="B15" s="373" t="s">
        <v>138</v>
      </c>
      <c r="C15" s="356">
        <f>VLOOKUP(B15,' Risks x Ratings'!C36:D38,2,FALSE)</f>
        <v>0</v>
      </c>
      <c r="D15" s="359" t="s">
        <v>120</v>
      </c>
      <c r="E15" s="370">
        <f>VLOOKUP(D15,' Risks x Ratings'!$C$105:$D$108,2,FALSE)</f>
        <v>0</v>
      </c>
      <c r="F15" s="367"/>
      <c r="G15" s="287">
        <f t="shared" ref="G15" si="2">IF(E15&gt;0,E15,C15)</f>
        <v>0</v>
      </c>
      <c r="H15" s="319" t="str">
        <f>IF(G15&gt;=3,"Mitigation Required", "No Mitigation Required")</f>
        <v>No Mitigation Required</v>
      </c>
      <c r="I15" s="177"/>
      <c r="J15" s="259"/>
      <c r="K15" s="189">
        <f>-IF(ISBLANK(J15),0,VLOOKUP(J15,'Mitigations x Values'!$I$32:$K$38,3,FALSE))</f>
        <v>0</v>
      </c>
      <c r="L15" s="150"/>
      <c r="N15" s="333">
        <f t="shared" ref="N15" si="3">IF(G15&gt;1,MAX(1,G15*(1+K15)*(1+K16)*(1+K17)),G15)</f>
        <v>0</v>
      </c>
    </row>
    <row r="16" spans="1:14" ht="27.6" customHeight="1" x14ac:dyDescent="0.3">
      <c r="A16" s="371"/>
      <c r="B16" s="374"/>
      <c r="C16" s="357"/>
      <c r="D16" s="360"/>
      <c r="E16" s="371"/>
      <c r="F16" s="368"/>
      <c r="G16" s="288"/>
      <c r="H16" s="320"/>
      <c r="I16" s="177"/>
      <c r="J16" s="259"/>
      <c r="K16" s="189">
        <f>-IF(ISBLANK(J16),0,VLOOKUP(J16,'Mitigations x Values'!$I$32:$K$38,3,FALSE))</f>
        <v>0</v>
      </c>
      <c r="L16" s="150"/>
      <c r="N16" s="334"/>
    </row>
    <row r="17" spans="1:14" ht="27.6" customHeight="1" x14ac:dyDescent="0.3">
      <c r="A17" s="372"/>
      <c r="B17" s="375"/>
      <c r="C17" s="358"/>
      <c r="D17" s="361"/>
      <c r="E17" s="372"/>
      <c r="F17" s="369"/>
      <c r="G17" s="289"/>
      <c r="H17" s="321"/>
      <c r="I17" s="177"/>
      <c r="J17" s="259"/>
      <c r="K17" s="189">
        <f>-IF(ISBLANK(J17),0,VLOOKUP(J17,'Mitigations x Values'!$I$32:$K$38,3,FALSE))</f>
        <v>0</v>
      </c>
      <c r="L17" s="150"/>
      <c r="N17" s="335"/>
    </row>
    <row r="18" spans="1:14" ht="27.6" customHeight="1" x14ac:dyDescent="0.3">
      <c r="A18" s="293" t="s">
        <v>142</v>
      </c>
      <c r="B18" s="350" t="s">
        <v>141</v>
      </c>
      <c r="C18" s="339">
        <f>VLOOKUP(B18,' Risks x Ratings'!C40:D42,2,FALSE)</f>
        <v>0</v>
      </c>
      <c r="D18" s="342" t="s">
        <v>120</v>
      </c>
      <c r="E18" s="333">
        <f>VLOOKUP(D18,' Risks x Ratings'!$C$105:$D$108,2,FALSE)</f>
        <v>0</v>
      </c>
      <c r="F18" s="363"/>
      <c r="G18" s="287">
        <f t="shared" ref="G18" si="4">IF(E18&gt;0,E18,C18)</f>
        <v>0</v>
      </c>
      <c r="H18" s="313" t="str">
        <f>IF(G18&gt;=3,"Mitigation Required", "No Mitigation Required")</f>
        <v>No Mitigation Required</v>
      </c>
      <c r="I18" s="177"/>
      <c r="J18" s="260"/>
      <c r="K18" s="190">
        <f>-IF(ISBLANK(J18),0,VLOOKUP(J18,'Mitigations x Values'!$I$40:$K$48,3,FALSE))</f>
        <v>0</v>
      </c>
      <c r="L18" s="149"/>
      <c r="N18" s="333">
        <f t="shared" ref="N18" si="5">IF(G18&gt;1,MAX(1,G18*(1+K18)*(1+K19)*(1+K20)),G18)</f>
        <v>0</v>
      </c>
    </row>
    <row r="19" spans="1:14" ht="27.6" customHeight="1" x14ac:dyDescent="0.3">
      <c r="A19" s="294"/>
      <c r="B19" s="351"/>
      <c r="C19" s="340"/>
      <c r="D19" s="343"/>
      <c r="E19" s="334"/>
      <c r="F19" s="364"/>
      <c r="G19" s="288"/>
      <c r="H19" s="314"/>
      <c r="I19" s="177"/>
      <c r="J19" s="260"/>
      <c r="K19" s="190">
        <f>-IF(ISBLANK(J19),0,VLOOKUP(J19,'Mitigations x Values'!$I$40:$K$48,3,FALSE))</f>
        <v>0</v>
      </c>
      <c r="L19" s="149"/>
      <c r="N19" s="334"/>
    </row>
    <row r="20" spans="1:14" ht="27.6" customHeight="1" x14ac:dyDescent="0.3">
      <c r="A20" s="295"/>
      <c r="B20" s="352"/>
      <c r="C20" s="341"/>
      <c r="D20" s="344"/>
      <c r="E20" s="335"/>
      <c r="F20" s="365"/>
      <c r="G20" s="289"/>
      <c r="H20" s="315"/>
      <c r="I20" s="177"/>
      <c r="J20" s="260"/>
      <c r="K20" s="190">
        <f>-IF(ISBLANK(J20),0,VLOOKUP(J20,'Mitigations x Values'!$I$40:$K$48,3,FALSE))</f>
        <v>0</v>
      </c>
      <c r="L20" s="149"/>
      <c r="N20" s="335"/>
    </row>
    <row r="21" spans="1:14" ht="27.6" customHeight="1" x14ac:dyDescent="0.3">
      <c r="A21" s="296" t="s">
        <v>143</v>
      </c>
      <c r="B21" s="353" t="s">
        <v>145</v>
      </c>
      <c r="C21" s="356">
        <f>VLOOKUP(B21,' Risks x Ratings'!C44:D45,2,FALSE)</f>
        <v>0</v>
      </c>
      <c r="D21" s="359" t="s">
        <v>120</v>
      </c>
      <c r="E21" s="370">
        <f>VLOOKUP(D21,' Risks x Ratings'!$C$105:$D$108,2,FALSE)</f>
        <v>0</v>
      </c>
      <c r="F21" s="367"/>
      <c r="G21" s="287">
        <f t="shared" ref="G21" si="6">IF(E21&gt;0,E21,C21)</f>
        <v>0</v>
      </c>
      <c r="H21" s="319" t="str">
        <f>IF(G21&gt;=3,"Mitigation Required", "No Mitigation Required")</f>
        <v>No Mitigation Required</v>
      </c>
      <c r="I21" s="177"/>
      <c r="J21" s="261"/>
      <c r="K21" s="189">
        <f>-IF(ISBLANK(J21),0,VLOOKUP(J21,'Mitigations x Values'!$I$50:$K$55,3,FALSE))</f>
        <v>0</v>
      </c>
      <c r="L21" s="150"/>
      <c r="N21" s="333">
        <f t="shared" ref="N21" si="7">IF(G21&gt;1,MAX(1,G21*(1+K21)*(1+K22)*(1+K23)),G21)</f>
        <v>0</v>
      </c>
    </row>
    <row r="22" spans="1:14" ht="27.6" customHeight="1" x14ac:dyDescent="0.3">
      <c r="A22" s="297"/>
      <c r="B22" s="354"/>
      <c r="C22" s="357"/>
      <c r="D22" s="360"/>
      <c r="E22" s="371"/>
      <c r="F22" s="368"/>
      <c r="G22" s="288"/>
      <c r="H22" s="320"/>
      <c r="I22" s="177"/>
      <c r="J22" s="261"/>
      <c r="K22" s="189">
        <f>-IF(ISBLANK(J22),0,VLOOKUP(J22,'Mitigations x Values'!$I$50:$K$55,3,FALSE))</f>
        <v>0</v>
      </c>
      <c r="L22" s="150"/>
      <c r="N22" s="334"/>
    </row>
    <row r="23" spans="1:14" ht="27.6" customHeight="1" x14ac:dyDescent="0.3">
      <c r="A23" s="298"/>
      <c r="B23" s="355"/>
      <c r="C23" s="358"/>
      <c r="D23" s="361"/>
      <c r="E23" s="372"/>
      <c r="F23" s="369"/>
      <c r="G23" s="289"/>
      <c r="H23" s="321"/>
      <c r="I23" s="177"/>
      <c r="J23" s="261"/>
      <c r="K23" s="189">
        <f>-IF(ISBLANK(J23),0,VLOOKUP(J23,'Mitigations x Values'!$I$50:$K$55,3,FALSE))</f>
        <v>0</v>
      </c>
      <c r="L23" s="150"/>
      <c r="N23" s="335"/>
    </row>
    <row r="24" spans="1:14" ht="27.6" customHeight="1" x14ac:dyDescent="0.3">
      <c r="A24" s="346" t="s">
        <v>146</v>
      </c>
      <c r="B24" s="347" t="s">
        <v>149</v>
      </c>
      <c r="C24" s="348">
        <f>VLOOKUP(B24,' Risks x Ratings'!C47:D49,2,FALSE)</f>
        <v>0</v>
      </c>
      <c r="D24" s="349" t="s">
        <v>120</v>
      </c>
      <c r="E24" s="333">
        <f>VLOOKUP(D24,' Risks x Ratings'!$C$105:$D$108,2,FALSE)</f>
        <v>0</v>
      </c>
      <c r="F24" s="362"/>
      <c r="G24" s="287">
        <f t="shared" ref="G24" si="8">IF(E24&gt;0,E24,C24)</f>
        <v>0</v>
      </c>
      <c r="H24" s="325" t="str">
        <f>IF(G24&gt;=3,"Mitigation Required", "No Mitigation Required")</f>
        <v>No Mitigation Required</v>
      </c>
      <c r="I24" s="177"/>
      <c r="J24" s="262"/>
      <c r="K24" s="191">
        <f>-IF(ISBLANK(J24),0,VLOOKUP(J24,'Mitigations x Values'!$I$57:$K$64,3,FALSE))</f>
        <v>0</v>
      </c>
      <c r="L24" s="148"/>
      <c r="N24" s="333">
        <f t="shared" ref="N24" si="9">IF(G24&gt;1,MAX(1,G24*(1+K24)*(1+K25)*(1+K26)),G24)</f>
        <v>0</v>
      </c>
    </row>
    <row r="25" spans="1:14" ht="27.6" customHeight="1" x14ac:dyDescent="0.3">
      <c r="A25" s="346"/>
      <c r="B25" s="347"/>
      <c r="C25" s="348"/>
      <c r="D25" s="349"/>
      <c r="E25" s="334"/>
      <c r="F25" s="362"/>
      <c r="G25" s="288"/>
      <c r="H25" s="325"/>
      <c r="I25" s="177"/>
      <c r="J25" s="262"/>
      <c r="K25" s="191">
        <f>-IF(ISBLANK(J25),0,VLOOKUP(J25,'Mitigations x Values'!$C$2:$E$25,3,FALSE))</f>
        <v>0</v>
      </c>
      <c r="L25" s="148"/>
      <c r="N25" s="334"/>
    </row>
    <row r="26" spans="1:14" ht="27.6" customHeight="1" x14ac:dyDescent="0.3">
      <c r="A26" s="346"/>
      <c r="B26" s="347"/>
      <c r="C26" s="348"/>
      <c r="D26" s="349"/>
      <c r="E26" s="335"/>
      <c r="F26" s="362"/>
      <c r="G26" s="289"/>
      <c r="H26" s="325"/>
      <c r="I26" s="177"/>
      <c r="J26" s="262"/>
      <c r="K26" s="191">
        <f>-IF(ISBLANK(J26),0,VLOOKUP(J26,'Mitigations x Values'!$C$2:$E$25,3,FALSE))</f>
        <v>0</v>
      </c>
      <c r="L26" s="148"/>
      <c r="N26" s="335"/>
    </row>
    <row r="27" spans="1:14" x14ac:dyDescent="0.3">
      <c r="A27" s="290" t="s">
        <v>94</v>
      </c>
      <c r="B27" s="291"/>
      <c r="C27" s="77" t="s">
        <v>103</v>
      </c>
      <c r="D27" s="290" t="s">
        <v>95</v>
      </c>
      <c r="E27" s="318"/>
      <c r="F27" s="318"/>
      <c r="G27" s="86"/>
      <c r="H27" s="87"/>
      <c r="I27" s="177"/>
      <c r="J27" s="268"/>
      <c r="K27" s="86"/>
      <c r="L27" s="151"/>
      <c r="N27" s="100"/>
    </row>
    <row r="28" spans="1:14" ht="26.4" customHeight="1" x14ac:dyDescent="0.3">
      <c r="A28" s="293" t="s">
        <v>49</v>
      </c>
      <c r="B28" s="316" t="s">
        <v>211</v>
      </c>
      <c r="C28" s="292">
        <f>VLOOKUP(B28,' Risks x Ratings'!$C$98:$D$101,2,FALSE)</f>
        <v>0</v>
      </c>
      <c r="D28" s="317"/>
      <c r="E28" s="317"/>
      <c r="F28" s="317"/>
      <c r="G28" s="292">
        <f>C28</f>
        <v>0</v>
      </c>
      <c r="H28" s="300" t="str">
        <f>IF(G28&gt;=3,"Mitigation Required", "No Mitigation Required")</f>
        <v>No Mitigation Required</v>
      </c>
      <c r="I28" s="177"/>
      <c r="J28" s="264"/>
      <c r="K28" s="192">
        <f>-IF(ISBLANK(J28),0,VLOOKUP(J28,'Mitigations x Values'!$C$2:$E$25,3,FALSE))</f>
        <v>0</v>
      </c>
      <c r="L28" s="152"/>
      <c r="N28" s="333">
        <f>IF(G28&gt;1,MAX(1,G28*(1+K28)*(1+K29)*(1+K30)),G28)</f>
        <v>0</v>
      </c>
    </row>
    <row r="29" spans="1:14" ht="26.4" customHeight="1" x14ac:dyDescent="0.3">
      <c r="A29" s="294"/>
      <c r="B29" s="316"/>
      <c r="C29" s="292"/>
      <c r="D29" s="317"/>
      <c r="E29" s="317"/>
      <c r="F29" s="317"/>
      <c r="G29" s="292"/>
      <c r="H29" s="300"/>
      <c r="I29" s="177"/>
      <c r="J29" s="264"/>
      <c r="K29" s="192">
        <f>-IF(ISBLANK(J29),0,VLOOKUP(J29,'Mitigations x Values'!$C$2:$E$25,3,FALSE))</f>
        <v>0</v>
      </c>
      <c r="L29" s="153"/>
      <c r="N29" s="334"/>
    </row>
    <row r="30" spans="1:14" ht="26.4" customHeight="1" x14ac:dyDescent="0.3">
      <c r="A30" s="294"/>
      <c r="B30" s="316"/>
      <c r="C30" s="292"/>
      <c r="D30" s="317"/>
      <c r="E30" s="317"/>
      <c r="F30" s="317"/>
      <c r="G30" s="292"/>
      <c r="H30" s="300"/>
      <c r="I30" s="177"/>
      <c r="J30" s="264"/>
      <c r="K30" s="192">
        <f>-IF(ISBLANK(J30),0,VLOOKUP(J30,'Mitigations x Values'!$C$2:$E$25,3,FALSE))</f>
        <v>0</v>
      </c>
      <c r="L30" s="154"/>
      <c r="N30" s="335"/>
    </row>
    <row r="31" spans="1:14" ht="26.4" customHeight="1" x14ac:dyDescent="0.3">
      <c r="A31" s="294"/>
      <c r="B31" s="326" t="s">
        <v>211</v>
      </c>
      <c r="C31" s="293">
        <f>VLOOKUP(B31,' Risks x Ratings'!$C$98:$D$101,2,FALSE)</f>
        <v>0</v>
      </c>
      <c r="D31" s="327"/>
      <c r="E31" s="327"/>
      <c r="F31" s="327"/>
      <c r="G31" s="328">
        <f t="shared" ref="G31:G40" si="10">C31</f>
        <v>0</v>
      </c>
      <c r="H31" s="325" t="str">
        <f>IF(G31&gt;=3,"Mitigation Required", "No Mitigation Required")</f>
        <v>No Mitigation Required</v>
      </c>
      <c r="I31" s="177"/>
      <c r="J31" s="260"/>
      <c r="K31" s="192">
        <f>-IF(ISBLANK(J31),0,VLOOKUP(J31,'Mitigations x Values'!$C$2:$E$25,3,FALSE))</f>
        <v>0</v>
      </c>
      <c r="L31" s="155"/>
      <c r="N31" s="333">
        <f t="shared" ref="N31" si="11">IF(G31&gt;1,MAX(1,G31*(1+K31)*(1+K32)*(1+K33)),G31)</f>
        <v>0</v>
      </c>
    </row>
    <row r="32" spans="1:14" ht="26.4" customHeight="1" x14ac:dyDescent="0.3">
      <c r="A32" s="294"/>
      <c r="B32" s="326"/>
      <c r="C32" s="294"/>
      <c r="D32" s="327"/>
      <c r="E32" s="327"/>
      <c r="F32" s="327"/>
      <c r="G32" s="328"/>
      <c r="H32" s="325"/>
      <c r="I32" s="177"/>
      <c r="J32" s="260"/>
      <c r="K32" s="192">
        <f>-IF(ISBLANK(J32),0,VLOOKUP(J32,'Mitigations x Values'!$C$2:$E$25,3,FALSE))</f>
        <v>0</v>
      </c>
      <c r="L32" s="155"/>
      <c r="N32" s="334"/>
    </row>
    <row r="33" spans="1:14" ht="26.4" customHeight="1" x14ac:dyDescent="0.3">
      <c r="A33" s="294"/>
      <c r="B33" s="326"/>
      <c r="C33" s="295"/>
      <c r="D33" s="327"/>
      <c r="E33" s="327"/>
      <c r="F33" s="327"/>
      <c r="G33" s="328"/>
      <c r="H33" s="325"/>
      <c r="I33" s="177"/>
      <c r="J33" s="260"/>
      <c r="K33" s="192">
        <f>-IF(ISBLANK(J33),0,VLOOKUP(J33,'Mitigations x Values'!$C$2:$E$25,3,FALSE))</f>
        <v>0</v>
      </c>
      <c r="L33" s="156"/>
      <c r="N33" s="335"/>
    </row>
    <row r="34" spans="1:14" ht="24" customHeight="1" x14ac:dyDescent="0.3">
      <c r="A34" s="294"/>
      <c r="B34" s="316" t="s">
        <v>211</v>
      </c>
      <c r="C34" s="296">
        <f>VLOOKUP(B34,' Risks x Ratings'!$C$98:$D$101,2,FALSE)</f>
        <v>0</v>
      </c>
      <c r="D34" s="299"/>
      <c r="E34" s="299"/>
      <c r="F34" s="299"/>
      <c r="G34" s="292">
        <f t="shared" si="10"/>
        <v>0</v>
      </c>
      <c r="H34" s="300" t="str">
        <f>IF(G34&gt;=3,"Mitigation Required", "No Mitigation Required")</f>
        <v>No Mitigation Required</v>
      </c>
      <c r="I34" s="177"/>
      <c r="J34" s="264"/>
      <c r="K34" s="192">
        <f>-IF(ISBLANK(J34),0,VLOOKUP(J34,'Mitigations x Values'!$C$2:$E$25,3,FALSE))</f>
        <v>0</v>
      </c>
      <c r="L34" s="153"/>
      <c r="N34" s="333">
        <f t="shared" ref="N34" si="12">IF(G34&gt;1,MAX(1,G34*(1+K34)*(1+K35)*(1+K36)),G34)</f>
        <v>0</v>
      </c>
    </row>
    <row r="35" spans="1:14" ht="24" customHeight="1" x14ac:dyDescent="0.3">
      <c r="A35" s="294"/>
      <c r="B35" s="316"/>
      <c r="C35" s="297"/>
      <c r="D35" s="299"/>
      <c r="E35" s="299"/>
      <c r="F35" s="299"/>
      <c r="G35" s="292"/>
      <c r="H35" s="300"/>
      <c r="I35" s="177"/>
      <c r="J35" s="264"/>
      <c r="K35" s="192">
        <f>-IF(ISBLANK(J35),0,VLOOKUP(J35,'Mitigations x Values'!$C$2:$E$25,3,FALSE))</f>
        <v>0</v>
      </c>
      <c r="L35" s="153"/>
      <c r="N35" s="334"/>
    </row>
    <row r="36" spans="1:14" ht="24" customHeight="1" x14ac:dyDescent="0.3">
      <c r="A36" s="294"/>
      <c r="B36" s="316"/>
      <c r="C36" s="298"/>
      <c r="D36" s="299"/>
      <c r="E36" s="299"/>
      <c r="F36" s="299"/>
      <c r="G36" s="292"/>
      <c r="H36" s="300"/>
      <c r="I36" s="177"/>
      <c r="J36" s="264"/>
      <c r="K36" s="192">
        <f>-IF(ISBLANK(J36),0,VLOOKUP(J36,'Mitigations x Values'!$C$2:$E$25,3,FALSE))</f>
        <v>0</v>
      </c>
      <c r="L36" s="153"/>
      <c r="N36" s="335"/>
    </row>
    <row r="37" spans="1:14" ht="24" customHeight="1" x14ac:dyDescent="0.3">
      <c r="A37" s="294"/>
      <c r="B37" s="301" t="s">
        <v>211</v>
      </c>
      <c r="C37" s="293">
        <f>VLOOKUP(B37,' Risks x Ratings'!$C$98:$D$101,2,FALSE)</f>
        <v>0</v>
      </c>
      <c r="D37" s="304"/>
      <c r="E37" s="305"/>
      <c r="F37" s="306"/>
      <c r="G37" s="287">
        <f t="shared" si="10"/>
        <v>0</v>
      </c>
      <c r="H37" s="313" t="str">
        <f>IF(G37&gt;=3,"Mitigation Required", "No Mitigation Required")</f>
        <v>No Mitigation Required</v>
      </c>
      <c r="I37" s="177"/>
      <c r="J37" s="260"/>
      <c r="K37" s="192">
        <f>-IF(ISBLANK(J37),0,VLOOKUP(J37,'Mitigations x Values'!$C$2:$E$25,3,FALSE))</f>
        <v>0</v>
      </c>
      <c r="L37" s="157"/>
      <c r="N37" s="333">
        <f t="shared" ref="N37" si="13">IF(G37&gt;1,MAX(1,G37*(1+K37)*(1+K38)*(1+K39)),G37)</f>
        <v>0</v>
      </c>
    </row>
    <row r="38" spans="1:14" ht="24" customHeight="1" x14ac:dyDescent="0.3">
      <c r="A38" s="294"/>
      <c r="B38" s="302"/>
      <c r="C38" s="294"/>
      <c r="D38" s="307"/>
      <c r="E38" s="308"/>
      <c r="F38" s="309"/>
      <c r="G38" s="288"/>
      <c r="H38" s="314"/>
      <c r="I38" s="177"/>
      <c r="J38" s="260"/>
      <c r="K38" s="192">
        <f>-IF(ISBLANK(J38),0,VLOOKUP(J38,'Mitigations x Values'!$C$2:$E$25,3,FALSE))</f>
        <v>0</v>
      </c>
      <c r="L38" s="157"/>
      <c r="N38" s="334"/>
    </row>
    <row r="39" spans="1:14" ht="24" customHeight="1" x14ac:dyDescent="0.3">
      <c r="A39" s="294"/>
      <c r="B39" s="303"/>
      <c r="C39" s="295"/>
      <c r="D39" s="310"/>
      <c r="E39" s="311"/>
      <c r="F39" s="312"/>
      <c r="G39" s="289"/>
      <c r="H39" s="315"/>
      <c r="I39" s="177"/>
      <c r="J39" s="260"/>
      <c r="K39" s="192">
        <f>-IF(ISBLANK(J39),0,VLOOKUP(J39,'Mitigations x Values'!$C$2:$E$25,3,FALSE))</f>
        <v>0</v>
      </c>
      <c r="L39" s="158"/>
      <c r="N39" s="335"/>
    </row>
    <row r="40" spans="1:14" ht="24" customHeight="1" x14ac:dyDescent="0.3">
      <c r="A40" s="294"/>
      <c r="B40" s="316" t="s">
        <v>211</v>
      </c>
      <c r="C40" s="296">
        <f>VLOOKUP(B40,' Risks x Ratings'!$C$98:$D$101,2,FALSE)</f>
        <v>0</v>
      </c>
      <c r="D40" s="299"/>
      <c r="E40" s="299"/>
      <c r="F40" s="299"/>
      <c r="G40" s="292">
        <f t="shared" si="10"/>
        <v>0</v>
      </c>
      <c r="H40" s="300" t="str">
        <f>IF(G40&gt;=3,"Mitigation Required", "No Mitigation Required")</f>
        <v>No Mitigation Required</v>
      </c>
      <c r="I40" s="177"/>
      <c r="J40" s="264"/>
      <c r="K40" s="192">
        <f>-IF(ISBLANK(J40),0,VLOOKUP(J40,'Mitigations x Values'!$C$2:$E$25,3,FALSE))</f>
        <v>0</v>
      </c>
      <c r="L40" s="159"/>
      <c r="N40" s="333">
        <f t="shared" ref="N40" si="14">IF(G40&gt;1,MAX(1,G40*(1+K40)*(1+K41)*(1+K42)),G40)</f>
        <v>0</v>
      </c>
    </row>
    <row r="41" spans="1:14" ht="24" customHeight="1" x14ac:dyDescent="0.3">
      <c r="A41" s="294"/>
      <c r="B41" s="316"/>
      <c r="C41" s="297"/>
      <c r="D41" s="299"/>
      <c r="E41" s="299"/>
      <c r="F41" s="299"/>
      <c r="G41" s="292"/>
      <c r="H41" s="300"/>
      <c r="I41" s="177"/>
      <c r="J41" s="264"/>
      <c r="K41" s="192">
        <f>-IF(ISBLANK(J41),0,VLOOKUP(J41,'Mitigations x Values'!$C$2:$E$25,3,FALSE))</f>
        <v>0</v>
      </c>
      <c r="L41" s="159"/>
      <c r="N41" s="334"/>
    </row>
    <row r="42" spans="1:14" ht="24" customHeight="1" x14ac:dyDescent="0.3">
      <c r="A42" s="295"/>
      <c r="B42" s="316"/>
      <c r="C42" s="298"/>
      <c r="D42" s="299"/>
      <c r="E42" s="299"/>
      <c r="F42" s="299"/>
      <c r="G42" s="292"/>
      <c r="H42" s="300"/>
      <c r="I42" s="177"/>
      <c r="J42" s="264"/>
      <c r="K42" s="192">
        <f>-IF(ISBLANK(J42),0,VLOOKUP(J42,'Mitigations x Values'!$C$2:$E$25,3,FALSE))</f>
        <v>0</v>
      </c>
      <c r="L42" s="159"/>
      <c r="N42" s="335"/>
    </row>
    <row r="43" spans="1:14" ht="21.6" thickBot="1" x14ac:dyDescent="0.45">
      <c r="A43" s="90"/>
      <c r="B43" s="91"/>
      <c r="C43" s="92"/>
      <c r="D43" s="92"/>
      <c r="E43" s="93"/>
      <c r="F43" s="94" t="s">
        <v>496</v>
      </c>
      <c r="G43" s="95">
        <f>SUMIF(G6:G40,"&gt;1")</f>
        <v>0</v>
      </c>
      <c r="H43" s="92"/>
      <c r="I43" s="177"/>
      <c r="J43" s="94"/>
      <c r="K43" s="94"/>
      <c r="L43" s="91"/>
      <c r="M43" s="179"/>
      <c r="N43" s="92">
        <f>SUM(N6:N42)</f>
        <v>0</v>
      </c>
    </row>
    <row r="44" spans="1:14" ht="15" thickTop="1" x14ac:dyDescent="0.3"/>
    <row r="50" spans="2:6" x14ac:dyDescent="0.3">
      <c r="B50" s="96"/>
    </row>
    <row r="52" spans="2:6" x14ac:dyDescent="0.3">
      <c r="C52" s="19"/>
    </row>
    <row r="53" spans="2:6" x14ac:dyDescent="0.3">
      <c r="B53"/>
    </row>
    <row r="54" spans="2:6" x14ac:dyDescent="0.3">
      <c r="B54"/>
    </row>
    <row r="55" spans="2:6" x14ac:dyDescent="0.3">
      <c r="C55" s="19"/>
      <c r="D55" s="81"/>
    </row>
    <row r="57" spans="2:6" x14ac:dyDescent="0.3">
      <c r="D57" s="82"/>
    </row>
    <row r="58" spans="2:6" x14ac:dyDescent="0.3">
      <c r="D58" s="82"/>
    </row>
    <row r="59" spans="2:6" x14ac:dyDescent="0.3">
      <c r="D59" s="82"/>
    </row>
    <row r="60" spans="2:6" x14ac:dyDescent="0.3">
      <c r="D60" s="82"/>
    </row>
    <row r="61" spans="2:6" x14ac:dyDescent="0.3">
      <c r="B61" s="88"/>
      <c r="C61" s="62"/>
      <c r="D61" s="82"/>
    </row>
    <row r="64" spans="2:6" x14ac:dyDescent="0.3">
      <c r="E64" s="71"/>
      <c r="F64" s="71"/>
    </row>
    <row r="65" spans="2:4" x14ac:dyDescent="0.3">
      <c r="B65" s="61"/>
      <c r="C65" s="19"/>
      <c r="D65" s="82"/>
    </row>
    <row r="66" spans="2:4" x14ac:dyDescent="0.3">
      <c r="D66" s="82"/>
    </row>
    <row r="67" spans="2:4" x14ac:dyDescent="0.3">
      <c r="B67" s="61"/>
      <c r="C67" s="19"/>
      <c r="D67" s="82"/>
    </row>
    <row r="68" spans="2:4" x14ac:dyDescent="0.3">
      <c r="D68" s="82"/>
    </row>
    <row r="72" spans="2:4" x14ac:dyDescent="0.3">
      <c r="D72" s="82"/>
    </row>
    <row r="73" spans="2:4" x14ac:dyDescent="0.3">
      <c r="B73" s="88"/>
      <c r="C73" s="62"/>
      <c r="D73" s="82"/>
    </row>
    <row r="74" spans="2:4" x14ac:dyDescent="0.3">
      <c r="D74" s="82"/>
    </row>
    <row r="75" spans="2:4" x14ac:dyDescent="0.3">
      <c r="D75" s="82"/>
    </row>
    <row r="77" spans="2:4" x14ac:dyDescent="0.3">
      <c r="B77" s="61"/>
      <c r="C77" s="19"/>
    </row>
    <row r="79" spans="2:4" x14ac:dyDescent="0.3">
      <c r="B79" s="61"/>
      <c r="C79" s="19"/>
    </row>
    <row r="80" spans="2:4" x14ac:dyDescent="0.3">
      <c r="D80" s="82"/>
    </row>
    <row r="81" spans="2:4" x14ac:dyDescent="0.3">
      <c r="D81" s="82"/>
    </row>
    <row r="82" spans="2:4" x14ac:dyDescent="0.3">
      <c r="D82" s="82"/>
    </row>
    <row r="83" spans="2:4" x14ac:dyDescent="0.3">
      <c r="D83" s="82"/>
    </row>
    <row r="86" spans="2:4" x14ac:dyDescent="0.3">
      <c r="B86" s="89"/>
    </row>
    <row r="87" spans="2:4" x14ac:dyDescent="0.3">
      <c r="B87" s="89"/>
    </row>
  </sheetData>
  <sheetProtection algorithmName="SHA-512" hashValue="ns+hi9skrajn3WcsXL7yBN/3x9E1O91DDdgmpDhCHM5P6B/YSYPJm66RLA5gUVv5DxvPNDUedQvPJj5APH47cQ==" saltValue="HjR80HrQIzRX+RbfpdFgxQ==" spinCount="100000" sheet="1" objects="1" scenarios="1"/>
  <mergeCells count="99">
    <mergeCell ref="B1:D1"/>
    <mergeCell ref="A4:H4"/>
    <mergeCell ref="A6:A8"/>
    <mergeCell ref="B6:B8"/>
    <mergeCell ref="C6:C8"/>
    <mergeCell ref="D6:D8"/>
    <mergeCell ref="E6:E8"/>
    <mergeCell ref="F6:F8"/>
    <mergeCell ref="G6:G8"/>
    <mergeCell ref="H6:H8"/>
    <mergeCell ref="A9:A11"/>
    <mergeCell ref="B9:B11"/>
    <mergeCell ref="C9:C11"/>
    <mergeCell ref="D9:D11"/>
    <mergeCell ref="E9:E11"/>
    <mergeCell ref="F9:F11"/>
    <mergeCell ref="G9:G11"/>
    <mergeCell ref="H9:H11"/>
    <mergeCell ref="G12:G14"/>
    <mergeCell ref="H12:H14"/>
    <mergeCell ref="F15:F17"/>
    <mergeCell ref="G15:G17"/>
    <mergeCell ref="H15:H17"/>
    <mergeCell ref="A12:A14"/>
    <mergeCell ref="B12:B14"/>
    <mergeCell ref="C12:C14"/>
    <mergeCell ref="D12:D14"/>
    <mergeCell ref="E12:E14"/>
    <mergeCell ref="F12:F14"/>
    <mergeCell ref="A15:A17"/>
    <mergeCell ref="B15:B17"/>
    <mergeCell ref="C15:C17"/>
    <mergeCell ref="D15:D17"/>
    <mergeCell ref="E15:E17"/>
    <mergeCell ref="G18:G20"/>
    <mergeCell ref="H18:H20"/>
    <mergeCell ref="A21:A23"/>
    <mergeCell ref="B21:B23"/>
    <mergeCell ref="C21:C23"/>
    <mergeCell ref="D21:D23"/>
    <mergeCell ref="E21:E23"/>
    <mergeCell ref="F21:F23"/>
    <mergeCell ref="G21:G23"/>
    <mergeCell ref="H21:H23"/>
    <mergeCell ref="A18:A20"/>
    <mergeCell ref="B18:B20"/>
    <mergeCell ref="C18:C20"/>
    <mergeCell ref="D18:D20"/>
    <mergeCell ref="E18:E20"/>
    <mergeCell ref="F18:F20"/>
    <mergeCell ref="G24:G26"/>
    <mergeCell ref="H24:H26"/>
    <mergeCell ref="A27:B27"/>
    <mergeCell ref="D27:F27"/>
    <mergeCell ref="A24:A26"/>
    <mergeCell ref="B24:B26"/>
    <mergeCell ref="C24:C26"/>
    <mergeCell ref="D24:D26"/>
    <mergeCell ref="E24:E26"/>
    <mergeCell ref="F24:F26"/>
    <mergeCell ref="A28:A42"/>
    <mergeCell ref="B28:B30"/>
    <mergeCell ref="C28:C30"/>
    <mergeCell ref="D28:F30"/>
    <mergeCell ref="G28:G30"/>
    <mergeCell ref="B34:B36"/>
    <mergeCell ref="C34:C36"/>
    <mergeCell ref="D34:F36"/>
    <mergeCell ref="G34:G36"/>
    <mergeCell ref="B40:B42"/>
    <mergeCell ref="C40:C42"/>
    <mergeCell ref="D40:F42"/>
    <mergeCell ref="G40:G42"/>
    <mergeCell ref="B31:B33"/>
    <mergeCell ref="C31:C33"/>
    <mergeCell ref="D31:F33"/>
    <mergeCell ref="G31:G33"/>
    <mergeCell ref="H31:H33"/>
    <mergeCell ref="B37:B39"/>
    <mergeCell ref="C37:C39"/>
    <mergeCell ref="D37:F39"/>
    <mergeCell ref="G37:G39"/>
    <mergeCell ref="H37:H39"/>
    <mergeCell ref="H40:H42"/>
    <mergeCell ref="N40:N42"/>
    <mergeCell ref="J4:L4"/>
    <mergeCell ref="H34:H36"/>
    <mergeCell ref="N34:N36"/>
    <mergeCell ref="N37:N39"/>
    <mergeCell ref="H28:H30"/>
    <mergeCell ref="N28:N30"/>
    <mergeCell ref="N31:N33"/>
    <mergeCell ref="N21:N23"/>
    <mergeCell ref="N24:N26"/>
    <mergeCell ref="N6:N8"/>
    <mergeCell ref="N9:N11"/>
    <mergeCell ref="N12:N14"/>
    <mergeCell ref="N15:N17"/>
    <mergeCell ref="N18:N20"/>
  </mergeCells>
  <conditionalFormatting sqref="A2">
    <cfRule type="containsText" dxfId="107" priority="2" operator="containsText" text="This risk is present">
      <formula>NOT(ISERROR(SEARCH("This risk is present",A2)))</formula>
    </cfRule>
  </conditionalFormatting>
  <conditionalFormatting sqref="A4:XFD43">
    <cfRule type="expression" dxfId="106" priority="1">
      <formula>EXACT("This risk is not present or applicable",$A$2)</formula>
    </cfRule>
  </conditionalFormatting>
  <conditionalFormatting sqref="G6 G9 G12 G15 G18 G21 G24">
    <cfRule type="cellIs" dxfId="105" priority="6" operator="between">
      <formula>3</formula>
      <formula>4.9</formula>
    </cfRule>
    <cfRule type="cellIs" dxfId="104" priority="10" operator="greaterThanOrEqual">
      <formula>5</formula>
    </cfRule>
    <cfRule type="cellIs" dxfId="103" priority="11" operator="between">
      <formula>0</formula>
      <formula>2.9</formula>
    </cfRule>
  </conditionalFormatting>
  <conditionalFormatting sqref="G28 G31 G34 G37 G40">
    <cfRule type="cellIs" dxfId="102" priority="3" operator="between">
      <formula>3</formula>
      <formula>4.9</formula>
    </cfRule>
    <cfRule type="cellIs" dxfId="101" priority="4" operator="greaterThanOrEqual">
      <formula>5</formula>
    </cfRule>
    <cfRule type="cellIs" dxfId="100" priority="5" operator="between">
      <formula>0</formula>
      <formula>2.9</formula>
    </cfRule>
  </conditionalFormatting>
  <pageMargins left="0.25" right="0.25" top="0.75" bottom="0.75" header="0.3" footer="0.3"/>
  <pageSetup scale="56"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19">
        <x14:dataValidation type="list" showInputMessage="1" showErrorMessage="1" xr:uid="{A1D561F9-4D5E-4ABC-A43B-A83867E713F6}">
          <x14:formula1>
            <xm:f>' Risks x Ratings'!$C$40:$C$42</xm:f>
          </x14:formula1>
          <xm:sqref>B18:B20</xm:sqref>
        </x14:dataValidation>
        <x14:dataValidation type="list" allowBlank="1" showInputMessage="1" showErrorMessage="1" xr:uid="{01F847D9-75DE-43ED-BBAD-6455886E0AC1}">
          <x14:formula1>
            <xm:f>' Risks x Ratings'!$C$36:$C$38</xm:f>
          </x14:formula1>
          <xm:sqref>B15:B17</xm:sqref>
        </x14:dataValidation>
        <x14:dataValidation type="list" allowBlank="1" showInputMessage="1" showErrorMessage="1" xr:uid="{323674FB-6D09-40C7-8746-16F53BF776A3}">
          <x14:formula1>
            <xm:f>' Risks x Ratings'!$C$33:$C$34</xm:f>
          </x14:formula1>
          <xm:sqref>B12:B14</xm:sqref>
        </x14:dataValidation>
        <x14:dataValidation type="list" allowBlank="1" showInputMessage="1" showErrorMessage="1" xr:uid="{9E2F277A-3A19-4ED5-87EF-50907642EC50}">
          <x14:formula1>
            <xm:f>' Risks x Ratings'!$C$123:$C$130</xm:f>
          </x14:formula1>
          <xm:sqref>B6:B8</xm:sqref>
        </x14:dataValidation>
        <x14:dataValidation type="list" showInputMessage="1" showErrorMessage="1" xr:uid="{21CF42C8-DCA4-49C1-AF95-B20C96407122}">
          <x14:formula1>
            <xm:f>' Risks x Ratings'!$C$105:$C$108</xm:f>
          </x14:formula1>
          <xm:sqref>D15 D18 D21 D24 D6:D8</xm:sqref>
        </x14:dataValidation>
        <x14:dataValidation type="list" showInputMessage="1" showErrorMessage="1" xr:uid="{1E7621B4-F519-4218-B7C1-6F381B347224}">
          <x14:formula1>
            <xm:f>' Risks x Ratings'!$C$30:$C$31</xm:f>
          </x14:formula1>
          <xm:sqref>B9:B11</xm:sqref>
        </x14:dataValidation>
        <x14:dataValidation type="list" showInputMessage="1" showErrorMessage="1" xr:uid="{C3C4DEBC-CDFA-45A1-A43C-5BC9E63C4185}">
          <x14:formula1>
            <xm:f>' Risks x Ratings'!$C$44:$C$45</xm:f>
          </x14:formula1>
          <xm:sqref>B21:B23</xm:sqref>
        </x14:dataValidation>
        <x14:dataValidation type="list" showInputMessage="1" showErrorMessage="1" xr:uid="{B05633AB-D045-4F8E-98EF-AEE1F06DC29C}">
          <x14:formula1>
            <xm:f>' Risks x Ratings'!$C$47:$C$49</xm:f>
          </x14:formula1>
          <xm:sqref>B24:B26</xm:sqref>
        </x14:dataValidation>
        <x14:dataValidation type="list" allowBlank="1" showInputMessage="1" showErrorMessage="1" xr:uid="{58D96F5C-C52A-43DF-9955-A674A2C6C7FB}">
          <x14:formula1>
            <xm:f>' Risks x Ratings'!$C$98:$C$101</xm:f>
          </x14:formula1>
          <xm:sqref>B28:B42</xm:sqref>
        </x14:dataValidation>
        <x14:dataValidation type="list" allowBlank="1" showInputMessage="1" showErrorMessage="1" xr:uid="{3F63A903-DCBA-477A-886D-E05004A578CC}">
          <x14:formula1>
            <xm:f>'Mitigations x Values'!$I$2:$I$10</xm:f>
          </x14:formula1>
          <xm:sqref>J6:J8</xm:sqref>
        </x14:dataValidation>
        <x14:dataValidation type="list" allowBlank="1" showInputMessage="1" showErrorMessage="1" xr:uid="{123B3C4F-E55E-493A-94AB-F2B78DAF26A1}">
          <x14:formula1>
            <xm:f>'Mitigations x Values'!$I$12:$I$20</xm:f>
          </x14:formula1>
          <xm:sqref>J9:J11</xm:sqref>
        </x14:dataValidation>
        <x14:dataValidation type="list" allowBlank="1" showInputMessage="1" showErrorMessage="1" xr:uid="{C98CD5B3-7620-427A-AE5C-A52B7BF4A7AC}">
          <x14:formula1>
            <xm:f>'Mitigations x Values'!$I$22:$I$30</xm:f>
          </x14:formula1>
          <xm:sqref>J12:J14</xm:sqref>
        </x14:dataValidation>
        <x14:dataValidation type="list" allowBlank="1" showInputMessage="1" showErrorMessage="1" xr:uid="{17E0E2F5-BD69-4F26-8A84-E51621F920E1}">
          <x14:formula1>
            <xm:f>'Mitigations x Values'!$I$32:$I$38</xm:f>
          </x14:formula1>
          <xm:sqref>J15:J17</xm:sqref>
        </x14:dataValidation>
        <x14:dataValidation type="list" allowBlank="1" showInputMessage="1" showErrorMessage="1" xr:uid="{30BE63FB-B39E-41BD-9454-C90F98D1480C}">
          <x14:formula1>
            <xm:f>'Mitigations x Values'!$I$40:$I$48</xm:f>
          </x14:formula1>
          <xm:sqref>J18:J20</xm:sqref>
        </x14:dataValidation>
        <x14:dataValidation type="list" allowBlank="1" showInputMessage="1" showErrorMessage="1" xr:uid="{8A7B81B7-11EF-487E-8676-8BDD5774D001}">
          <x14:formula1>
            <xm:f>'Mitigations x Values'!$I$50:$I$55</xm:f>
          </x14:formula1>
          <xm:sqref>J21:J23</xm:sqref>
        </x14:dataValidation>
        <x14:dataValidation type="list" allowBlank="1" showInputMessage="1" showErrorMessage="1" xr:uid="{168F3A4A-3114-4C4D-964D-AE1A460CAEC7}">
          <x14:formula1>
            <xm:f>'Mitigations x Values'!$I$57:$I$64</xm:f>
          </x14:formula1>
          <xm:sqref>J24:J26</xm:sqref>
        </x14:dataValidation>
        <x14:dataValidation type="list" allowBlank="1" showInputMessage="1" showErrorMessage="1" xr:uid="{7C811C64-CC68-40B4-94CA-546C0A9F1BFD}">
          <x14:formula1>
            <xm:f>'Mitigations x Values'!$C$2:$C$5</xm:f>
          </x14:formula1>
          <xm:sqref>J28:J42</xm:sqref>
        </x14:dataValidation>
        <x14:dataValidation type="list" allowBlank="1" showInputMessage="1" showErrorMessage="1" xr:uid="{AD1B27DE-33E2-40CB-AB27-C0BF6A23103E}">
          <x14:formula1>
            <xm:f>'Mitigations x Values'!$C$28:$C$29</xm:f>
          </x14:formula1>
          <xm:sqref>A2</xm:sqref>
        </x14:dataValidation>
        <x14:dataValidation type="list" showInputMessage="1" showErrorMessage="1" xr:uid="{79B673F9-A843-4CDA-8C0F-F59B14C94555}">
          <x14:formula1>
            <xm:f>' Risks x Ratings'!$C$112:$C$114</xm:f>
          </x14:formula1>
          <xm:sqref>D9:D14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89E20-0904-4DFE-8281-FC5B0654901F}">
  <sheetPr>
    <pageSetUpPr fitToPage="1"/>
  </sheetPr>
  <dimension ref="A1:N81"/>
  <sheetViews>
    <sheetView zoomScale="85" zoomScaleNormal="85" workbookViewId="0">
      <pane xSplit="2" ySplit="5" topLeftCell="C6" activePane="bottomRight" state="frozen"/>
      <selection activeCell="B28" sqref="B28:B30"/>
      <selection pane="topRight" activeCell="B28" sqref="B28:B30"/>
      <selection pane="bottomLeft" activeCell="B28" sqref="B28:B30"/>
      <selection pane="bottomRight" activeCell="J2" sqref="J2"/>
    </sheetView>
  </sheetViews>
  <sheetFormatPr defaultColWidth="9" defaultRowHeight="14.4" x14ac:dyDescent="0.3"/>
  <cols>
    <col min="1" max="1" width="24.33203125" style="63" customWidth="1"/>
    <col min="2" max="2" width="33.88671875" style="26" customWidth="1"/>
    <col min="3" max="3" width="11.5546875" style="1" customWidth="1"/>
    <col min="4" max="4" width="23.5546875" style="26" customWidth="1"/>
    <col min="5" max="5" width="11.6640625" customWidth="1"/>
    <col min="6" max="6" width="30.44140625" customWidth="1"/>
    <col min="7" max="7" width="11.109375" style="123" customWidth="1"/>
    <col min="8" max="8" width="14.44140625" style="123" customWidth="1"/>
    <col min="9" max="9" width="1.6640625" style="176" customWidth="1"/>
    <col min="10" max="10" width="54.6640625" style="1" customWidth="1"/>
    <col min="11" max="11" width="12.6640625" style="123" customWidth="1"/>
    <col min="12" max="12" width="42.77734375" style="123" customWidth="1"/>
    <col min="13" max="13" width="2.6640625" style="176" customWidth="1"/>
    <col min="14" max="14" width="16.21875" style="19" customWidth="1"/>
  </cols>
  <sheetData>
    <row r="1" spans="1:14" ht="21.9" customHeight="1" x14ac:dyDescent="0.3">
      <c r="A1" s="273" t="s">
        <v>96</v>
      </c>
      <c r="B1" s="182" t="s">
        <v>219</v>
      </c>
      <c r="C1" s="182"/>
      <c r="D1" s="182"/>
      <c r="E1" s="182"/>
      <c r="F1" s="182"/>
      <c r="G1" s="183"/>
      <c r="J1" s="59"/>
    </row>
    <row r="2" spans="1:14" ht="34.5" customHeight="1" x14ac:dyDescent="0.3">
      <c r="A2" s="270" t="s">
        <v>419</v>
      </c>
      <c r="B2" s="185" t="s">
        <v>489</v>
      </c>
      <c r="C2" s="182"/>
      <c r="D2" s="182"/>
      <c r="E2" s="182"/>
      <c r="F2" s="182"/>
      <c r="G2" s="183"/>
    </row>
    <row r="3" spans="1:14" ht="21.9" customHeight="1" x14ac:dyDescent="0.3">
      <c r="A3" s="273"/>
      <c r="B3" s="182"/>
      <c r="C3" s="182"/>
      <c r="D3" s="182"/>
      <c r="E3" s="182"/>
      <c r="F3" s="182"/>
      <c r="G3" s="183"/>
    </row>
    <row r="4" spans="1:14" ht="34.65" customHeight="1" x14ac:dyDescent="0.3">
      <c r="A4" s="329" t="s">
        <v>560</v>
      </c>
      <c r="B4" s="329"/>
      <c r="C4" s="329"/>
      <c r="D4" s="329"/>
      <c r="E4" s="329"/>
      <c r="F4" s="329"/>
      <c r="G4" s="329"/>
      <c r="H4" s="329"/>
      <c r="J4" s="329" t="s">
        <v>561</v>
      </c>
      <c r="K4" s="329"/>
      <c r="L4" s="329"/>
    </row>
    <row r="5" spans="1:14" ht="55.8"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33.6" customHeight="1" x14ac:dyDescent="0.3">
      <c r="A6" s="333" t="s">
        <v>307</v>
      </c>
      <c r="B6" s="336" t="s">
        <v>316</v>
      </c>
      <c r="C6" s="339">
        <f>VLOOKUP(B6,' Risks x Ratings'!H24:I28,2,FALSE)</f>
        <v>0</v>
      </c>
      <c r="D6" s="330" t="s">
        <v>120</v>
      </c>
      <c r="E6" s="333">
        <f>VLOOKUP(D6,' Risks x Ratings'!C112:D114,2,FALSE)</f>
        <v>0</v>
      </c>
      <c r="F6" s="363"/>
      <c r="G6" s="287">
        <f>IF(E6&gt;0,E6,C6)</f>
        <v>0</v>
      </c>
      <c r="H6" s="319" t="str">
        <f>IF(G6&gt;=3,"Mitigation Required", "No Mitigation Required")</f>
        <v>No Mitigation Required</v>
      </c>
      <c r="I6" s="177"/>
      <c r="J6" s="250"/>
      <c r="K6" s="194">
        <f>-IF(ISBLANK(J6),0,VLOOKUP(J6,'Mitigations x Values'!$O$52:$Q$62,3,FALSE))</f>
        <v>0</v>
      </c>
      <c r="L6" s="164"/>
      <c r="M6" s="178"/>
      <c r="N6" s="287">
        <f>IF(G6&gt;1,MAX(1,G6*(1+K6)*(1+K7)*(1+K8)),G6)</f>
        <v>0</v>
      </c>
    </row>
    <row r="7" spans="1:14" ht="33.6" customHeight="1" x14ac:dyDescent="0.3">
      <c r="A7" s="334"/>
      <c r="B7" s="337"/>
      <c r="C7" s="340"/>
      <c r="D7" s="331"/>
      <c r="E7" s="334"/>
      <c r="F7" s="364"/>
      <c r="G7" s="288"/>
      <c r="H7" s="320"/>
      <c r="I7" s="177"/>
      <c r="J7" s="250"/>
      <c r="K7" s="194">
        <f>-IF(ISBLANK(J7),0,VLOOKUP(J7,'Mitigations x Values'!$O$52:$Q$62,3,FALSE))</f>
        <v>0</v>
      </c>
      <c r="L7" s="164"/>
      <c r="M7" s="178"/>
      <c r="N7" s="288"/>
    </row>
    <row r="8" spans="1:14" ht="33.6" customHeight="1" x14ac:dyDescent="0.3">
      <c r="A8" s="335"/>
      <c r="B8" s="338"/>
      <c r="C8" s="341"/>
      <c r="D8" s="332"/>
      <c r="E8" s="335"/>
      <c r="F8" s="365"/>
      <c r="G8" s="289"/>
      <c r="H8" s="321"/>
      <c r="I8" s="177"/>
      <c r="J8" s="250"/>
      <c r="K8" s="194">
        <f>-IF(ISBLANK(J8),0,VLOOKUP(J8,'Mitigations x Values'!$O$52:$Q$62,3,FALSE))</f>
        <v>0</v>
      </c>
      <c r="L8" s="164"/>
      <c r="M8" s="178"/>
      <c r="N8" s="289"/>
    </row>
    <row r="9" spans="1:14" ht="33.6" customHeight="1" x14ac:dyDescent="0.3">
      <c r="A9" s="333" t="s">
        <v>295</v>
      </c>
      <c r="B9" s="414" t="s">
        <v>341</v>
      </c>
      <c r="C9" s="356">
        <f>VLOOKUP(B9,' Risks x Ratings'!H57:I60,2,FALSE)</f>
        <v>0</v>
      </c>
      <c r="D9" s="359" t="s">
        <v>120</v>
      </c>
      <c r="E9" s="370">
        <f>VLOOKUP(D9,' Risks x Ratings'!C112:D114,2,FALSE)</f>
        <v>0</v>
      </c>
      <c r="F9" s="367"/>
      <c r="G9" s="287">
        <f>IF(E9&gt;0,E9,C9)</f>
        <v>0</v>
      </c>
      <c r="H9" s="319" t="str">
        <f>IF(G9&gt;=3,"Mitigation Required", "No Mitigation Required")</f>
        <v>No Mitigation Required</v>
      </c>
      <c r="I9" s="177"/>
      <c r="J9" s="160"/>
      <c r="K9" s="188">
        <f>-IF(ISBLANK(J9),0,VLOOKUP(J9,'Mitigations x Values'!$O$13:$Q$21,3,FALSE))</f>
        <v>0</v>
      </c>
      <c r="L9" s="150"/>
      <c r="N9" s="287">
        <f t="shared" ref="N9" si="0">IF(G9&gt;1,MAX(1,G9*(1+K9)*(1+K10)*(1+K11)),G9)</f>
        <v>0</v>
      </c>
    </row>
    <row r="10" spans="1:14" ht="33.6" customHeight="1" x14ac:dyDescent="0.3">
      <c r="A10" s="334"/>
      <c r="B10" s="415"/>
      <c r="C10" s="357"/>
      <c r="D10" s="360"/>
      <c r="E10" s="371"/>
      <c r="F10" s="368"/>
      <c r="G10" s="288"/>
      <c r="H10" s="320"/>
      <c r="I10" s="177"/>
      <c r="J10" s="160"/>
      <c r="K10" s="188">
        <f>-IF(ISBLANK(J10),0,VLOOKUP(J10,'Mitigations x Values'!$O$13:$Q$21,3,FALSE))</f>
        <v>0</v>
      </c>
      <c r="L10" s="150"/>
      <c r="N10" s="288"/>
    </row>
    <row r="11" spans="1:14" ht="33.6" customHeight="1" x14ac:dyDescent="0.3">
      <c r="A11" s="335"/>
      <c r="B11" s="416"/>
      <c r="C11" s="358"/>
      <c r="D11" s="361"/>
      <c r="E11" s="372"/>
      <c r="F11" s="369"/>
      <c r="G11" s="289"/>
      <c r="H11" s="321"/>
      <c r="I11" s="177"/>
      <c r="J11" s="160"/>
      <c r="K11" s="188">
        <f>-IF(ISBLANK(J11),0,VLOOKUP(J11,'Mitigations x Values'!$O$13:$Q$21,3,FALSE))</f>
        <v>0</v>
      </c>
      <c r="L11" s="150"/>
      <c r="N11" s="289"/>
    </row>
    <row r="12" spans="1:14" ht="33.6" customHeight="1" x14ac:dyDescent="0.3">
      <c r="A12" s="333" t="s">
        <v>296</v>
      </c>
      <c r="B12" s="336" t="s">
        <v>323</v>
      </c>
      <c r="C12" s="339">
        <f>VLOOKUP(B12,' Risks x Ratings'!H30:I32,2,FALSE)</f>
        <v>0</v>
      </c>
      <c r="D12" s="342" t="s">
        <v>120</v>
      </c>
      <c r="E12" s="333">
        <f>VLOOKUP(D12,' Risks x Ratings'!C112:D114,2,FALSE)</f>
        <v>0</v>
      </c>
      <c r="F12" s="363"/>
      <c r="G12" s="287">
        <f>IF(E12&gt;0,E12,C12)</f>
        <v>0</v>
      </c>
      <c r="H12" s="313" t="str">
        <f>IF(G12&gt;=3,"Mitigation Required", "No Mitigation Required")</f>
        <v>No Mitigation Required</v>
      </c>
      <c r="I12" s="177"/>
      <c r="J12" s="138"/>
      <c r="K12" s="191">
        <f>-IF(ISBLANK(J12),0,VLOOKUP(J12,'Mitigations x Values'!$O$23:$Q$31,3,FALSE))</f>
        <v>0</v>
      </c>
      <c r="L12" s="148"/>
      <c r="N12" s="287">
        <f t="shared" ref="N12" si="1">IF(G12&gt;1,MAX(1,G12*(1+K12)*(1+K13)*(1+K14)),G12)</f>
        <v>0</v>
      </c>
    </row>
    <row r="13" spans="1:14" ht="33.6" customHeight="1" x14ac:dyDescent="0.3">
      <c r="A13" s="334"/>
      <c r="B13" s="337"/>
      <c r="C13" s="340"/>
      <c r="D13" s="343"/>
      <c r="E13" s="334"/>
      <c r="F13" s="364"/>
      <c r="G13" s="288"/>
      <c r="H13" s="314"/>
      <c r="I13" s="177"/>
      <c r="J13" s="138"/>
      <c r="K13" s="191">
        <f>-IF(ISBLANK(J13),0,VLOOKUP(J13,'Mitigations x Values'!$O$23:$Q$31,3,FALSE))</f>
        <v>0</v>
      </c>
      <c r="L13" s="148"/>
      <c r="N13" s="288"/>
    </row>
    <row r="14" spans="1:14" ht="33.6" customHeight="1" x14ac:dyDescent="0.3">
      <c r="A14" s="335"/>
      <c r="B14" s="338"/>
      <c r="C14" s="341"/>
      <c r="D14" s="344"/>
      <c r="E14" s="335"/>
      <c r="F14" s="365"/>
      <c r="G14" s="289"/>
      <c r="H14" s="315"/>
      <c r="I14" s="177"/>
      <c r="J14" s="138"/>
      <c r="K14" s="191">
        <f>-IF(ISBLANK(J14),0,VLOOKUP(J14,'Mitigations x Values'!$O$23:$Q$31,3,FALSE))</f>
        <v>0</v>
      </c>
      <c r="L14" s="148"/>
      <c r="N14" s="289"/>
    </row>
    <row r="15" spans="1:14" ht="33.6" customHeight="1" x14ac:dyDescent="0.3">
      <c r="A15" s="333" t="s">
        <v>298</v>
      </c>
      <c r="B15" s="373" t="s">
        <v>327</v>
      </c>
      <c r="C15" s="356">
        <f>VLOOKUP(B15,' Risks x Ratings'!H34:I37,2,FALSE)</f>
        <v>0</v>
      </c>
      <c r="D15" s="359" t="s">
        <v>120</v>
      </c>
      <c r="E15" s="370">
        <f>VLOOKUP(D15,' Risks x Ratings'!$C$105:$D$108,2,FALSE)</f>
        <v>0</v>
      </c>
      <c r="F15" s="367"/>
      <c r="G15" s="287">
        <f t="shared" ref="G15" si="2">IF(E15&gt;0,E15,C15)</f>
        <v>0</v>
      </c>
      <c r="H15" s="319" t="str">
        <f>IF(G15&gt;=3,"Mitigation Required", "No Mitigation Required")</f>
        <v>No Mitigation Required</v>
      </c>
      <c r="I15" s="177"/>
      <c r="J15" s="160"/>
      <c r="K15" s="189">
        <f>-IF(ISBLANK(J15),0,VLOOKUP(J15,'Mitigations x Values'!$O$33:$Q$40,3,FALSE))</f>
        <v>0</v>
      </c>
      <c r="L15" s="150"/>
      <c r="N15" s="287">
        <f t="shared" ref="N15" si="3">IF(G15&gt;1,MAX(1,G15*(1+K15)*(1+K16)*(1+K17)),G15)</f>
        <v>0</v>
      </c>
    </row>
    <row r="16" spans="1:14" ht="33.6" customHeight="1" x14ac:dyDescent="0.3">
      <c r="A16" s="334"/>
      <c r="B16" s="374"/>
      <c r="C16" s="357"/>
      <c r="D16" s="360"/>
      <c r="E16" s="371"/>
      <c r="F16" s="368"/>
      <c r="G16" s="288"/>
      <c r="H16" s="320"/>
      <c r="I16" s="177"/>
      <c r="J16" s="160"/>
      <c r="K16" s="189">
        <f>-IF(ISBLANK(J16),0,VLOOKUP(J16,'Mitigations x Values'!$O$33:$Q$40,3,FALSE))</f>
        <v>0</v>
      </c>
      <c r="L16" s="150"/>
      <c r="N16" s="288"/>
    </row>
    <row r="17" spans="1:14" ht="33.6" customHeight="1" x14ac:dyDescent="0.3">
      <c r="A17" s="335"/>
      <c r="B17" s="375"/>
      <c r="C17" s="358"/>
      <c r="D17" s="361"/>
      <c r="E17" s="372"/>
      <c r="F17" s="369"/>
      <c r="G17" s="289"/>
      <c r="H17" s="321"/>
      <c r="I17" s="177"/>
      <c r="J17" s="160"/>
      <c r="K17" s="189">
        <f>-IF(ISBLANK(J17),0,VLOOKUP(J17,'Mitigations x Values'!$O$33:$Q$40,3,FALSE))</f>
        <v>0</v>
      </c>
      <c r="L17" s="150"/>
      <c r="N17" s="289"/>
    </row>
    <row r="18" spans="1:14" ht="33.6" customHeight="1" x14ac:dyDescent="0.3">
      <c r="A18" s="333" t="s">
        <v>303</v>
      </c>
      <c r="B18" s="336" t="s">
        <v>332</v>
      </c>
      <c r="C18" s="418">
        <f>VLOOKUP(B18,' Risks x Ratings'!H39:I42,2,FALSE)</f>
        <v>0</v>
      </c>
      <c r="D18" s="342" t="s">
        <v>120</v>
      </c>
      <c r="E18" s="333">
        <f>VLOOKUP(D18,' Risks x Ratings'!$C$105:$D$108,2,FALSE)</f>
        <v>0</v>
      </c>
      <c r="F18" s="363"/>
      <c r="G18" s="287">
        <f t="shared" ref="G18" si="4">IF(E18&gt;0,E18,C18)</f>
        <v>0</v>
      </c>
      <c r="H18" s="421" t="str">
        <f>IF(G18&gt;=3,"Mitigation Required", "No Mitigation Required")</f>
        <v>No Mitigation Required</v>
      </c>
      <c r="I18" s="177"/>
      <c r="J18" s="138"/>
      <c r="K18" s="212">
        <f>-IF(ISBLANK(J18),0,VLOOKUP(J18,'Mitigations x Values'!$O$42:$Q$50,3,FALSE))</f>
        <v>0</v>
      </c>
      <c r="L18" s="148"/>
      <c r="N18" s="287">
        <f t="shared" ref="N18" si="5">IF(G18&gt;1,MAX(1,G18*(1+K18)*(1+K19)*(1+K20)),G18)</f>
        <v>0</v>
      </c>
    </row>
    <row r="19" spans="1:14" ht="33.6" customHeight="1" x14ac:dyDescent="0.3">
      <c r="A19" s="334"/>
      <c r="B19" s="337"/>
      <c r="C19" s="419"/>
      <c r="D19" s="343"/>
      <c r="E19" s="334"/>
      <c r="F19" s="364"/>
      <c r="G19" s="288"/>
      <c r="H19" s="422"/>
      <c r="I19" s="177"/>
      <c r="J19" s="138"/>
      <c r="K19" s="212">
        <f>-IF(ISBLANK(J19),0,VLOOKUP(J19,'Mitigations x Values'!$O$42:$Q$50,3,FALSE))</f>
        <v>0</v>
      </c>
      <c r="L19" s="148"/>
      <c r="N19" s="288"/>
    </row>
    <row r="20" spans="1:14" ht="33.6" customHeight="1" x14ac:dyDescent="0.3">
      <c r="A20" s="335"/>
      <c r="B20" s="338"/>
      <c r="C20" s="420"/>
      <c r="D20" s="344"/>
      <c r="E20" s="335"/>
      <c r="F20" s="365"/>
      <c r="G20" s="289"/>
      <c r="H20" s="423"/>
      <c r="I20" s="177"/>
      <c r="J20" s="138"/>
      <c r="K20" s="212">
        <f>-IF(ISBLANK(J20),0,VLOOKUP(J20,'Mitigations x Values'!$O$42:$Q$50,3,FALSE))</f>
        <v>0</v>
      </c>
      <c r="L20" s="148"/>
      <c r="N20" s="289"/>
    </row>
    <row r="21" spans="1:14" x14ac:dyDescent="0.3">
      <c r="A21" s="290" t="s">
        <v>94</v>
      </c>
      <c r="B21" s="291"/>
      <c r="C21" s="77" t="s">
        <v>103</v>
      </c>
      <c r="D21" s="290" t="s">
        <v>95</v>
      </c>
      <c r="E21" s="318"/>
      <c r="F21" s="318"/>
      <c r="G21" s="86"/>
      <c r="H21" s="87"/>
      <c r="I21" s="177"/>
      <c r="J21" s="234"/>
      <c r="K21" s="86"/>
      <c r="L21" s="151"/>
      <c r="N21" s="100"/>
    </row>
    <row r="22" spans="1:14" ht="28.2" customHeight="1" x14ac:dyDescent="0.3">
      <c r="A22" s="293" t="s">
        <v>49</v>
      </c>
      <c r="B22" s="316" t="s">
        <v>211</v>
      </c>
      <c r="C22" s="292">
        <f>VLOOKUP(B22,' Risks x Ratings'!$C$98:$D$101,2,FALSE)</f>
        <v>0</v>
      </c>
      <c r="D22" s="317"/>
      <c r="E22" s="317"/>
      <c r="F22" s="317"/>
      <c r="G22" s="292">
        <f>C22</f>
        <v>0</v>
      </c>
      <c r="H22" s="300" t="str">
        <f>IF(G22&gt;=3,"Mitigation Required", "No Mitigation Required")</f>
        <v>No Mitigation Required</v>
      </c>
      <c r="I22" s="177"/>
      <c r="J22" s="235"/>
      <c r="K22" s="192">
        <f>-IF(ISBLANK(J22),0,VLOOKUP(J22,'Mitigations x Values'!$C$2:$E$25,3,FALSE))</f>
        <v>0</v>
      </c>
      <c r="L22" s="213"/>
      <c r="N22" s="287">
        <f>IF(G22&gt;1,MAX(1,G22*(1+K22)*(1+K23)*(1+K24)),G22)</f>
        <v>0</v>
      </c>
    </row>
    <row r="23" spans="1:14" ht="28.2" customHeight="1" x14ac:dyDescent="0.3">
      <c r="A23" s="294"/>
      <c r="B23" s="316"/>
      <c r="C23" s="292"/>
      <c r="D23" s="317"/>
      <c r="E23" s="317"/>
      <c r="F23" s="317"/>
      <c r="G23" s="292"/>
      <c r="H23" s="300"/>
      <c r="I23" s="177"/>
      <c r="J23" s="232"/>
      <c r="K23" s="192">
        <f>-IF(ISBLANK(J23),0,VLOOKUP(J23,'Mitigations x Values'!$C$2:$E$25,3,FALSE))</f>
        <v>0</v>
      </c>
      <c r="L23" s="214"/>
      <c r="N23" s="288"/>
    </row>
    <row r="24" spans="1:14" ht="28.2" customHeight="1" x14ac:dyDescent="0.3">
      <c r="A24" s="294"/>
      <c r="B24" s="316"/>
      <c r="C24" s="292"/>
      <c r="D24" s="317"/>
      <c r="E24" s="317"/>
      <c r="F24" s="317"/>
      <c r="G24" s="292"/>
      <c r="H24" s="300"/>
      <c r="I24" s="177"/>
      <c r="J24" s="236"/>
      <c r="K24" s="192">
        <f>-IF(ISBLANK(J24),0,VLOOKUP(J24,'Mitigations x Values'!$C$2:$E$25,3,FALSE))</f>
        <v>0</v>
      </c>
      <c r="L24" s="215"/>
      <c r="N24" s="289"/>
    </row>
    <row r="25" spans="1:14" ht="28.2" customHeight="1" x14ac:dyDescent="0.3">
      <c r="A25" s="294"/>
      <c r="B25" s="326" t="s">
        <v>211</v>
      </c>
      <c r="C25" s="293">
        <f>VLOOKUP(B25,' Risks x Ratings'!$C$98:$D$101,2,FALSE)</f>
        <v>0</v>
      </c>
      <c r="D25" s="327"/>
      <c r="E25" s="327"/>
      <c r="F25" s="327"/>
      <c r="G25" s="328">
        <f t="shared" ref="G25:G34" si="6">C25</f>
        <v>0</v>
      </c>
      <c r="H25" s="325" t="str">
        <f>IF(G25&gt;=3,"Mitigation Required", "No Mitigation Required")</f>
        <v>No Mitigation Required</v>
      </c>
      <c r="I25" s="177"/>
      <c r="J25" s="233"/>
      <c r="K25" s="192">
        <f>-IF(ISBLANK(J25),0,VLOOKUP(J25,'Mitigations x Values'!$C$2:$E$25,3,FALSE))</f>
        <v>0</v>
      </c>
      <c r="L25" s="216"/>
      <c r="N25" s="287">
        <f t="shared" ref="N25" si="7">IF(G25&gt;1,MAX(1,G25*(1+K25)*(1+K26)*(1+K27)),G25)</f>
        <v>0</v>
      </c>
    </row>
    <row r="26" spans="1:14" ht="28.2" customHeight="1" x14ac:dyDescent="0.3">
      <c r="A26" s="294"/>
      <c r="B26" s="326"/>
      <c r="C26" s="294"/>
      <c r="D26" s="327"/>
      <c r="E26" s="327"/>
      <c r="F26" s="327"/>
      <c r="G26" s="328"/>
      <c r="H26" s="325"/>
      <c r="I26" s="177"/>
      <c r="J26" s="233"/>
      <c r="K26" s="192">
        <f>-IF(ISBLANK(J26),0,VLOOKUP(J26,'Mitigations x Values'!$C$2:$E$25,3,FALSE))</f>
        <v>0</v>
      </c>
      <c r="L26" s="216"/>
      <c r="N26" s="288"/>
    </row>
    <row r="27" spans="1:14" ht="28.2" customHeight="1" x14ac:dyDescent="0.3">
      <c r="A27" s="294"/>
      <c r="B27" s="326"/>
      <c r="C27" s="295"/>
      <c r="D27" s="327"/>
      <c r="E27" s="327"/>
      <c r="F27" s="327"/>
      <c r="G27" s="328"/>
      <c r="H27" s="325"/>
      <c r="I27" s="177"/>
      <c r="J27" s="237"/>
      <c r="K27" s="192">
        <f>-IF(ISBLANK(J27),0,VLOOKUP(J27,'Mitigations x Values'!$C$2:$E$25,3,FALSE))</f>
        <v>0</v>
      </c>
      <c r="L27" s="217"/>
      <c r="N27" s="289"/>
    </row>
    <row r="28" spans="1:14" ht="28.2" customHeight="1" x14ac:dyDescent="0.3">
      <c r="A28" s="294"/>
      <c r="B28" s="316" t="s">
        <v>211</v>
      </c>
      <c r="C28" s="296">
        <f>VLOOKUP(B28,' Risks x Ratings'!$C$98:$D$101,2,FALSE)</f>
        <v>0</v>
      </c>
      <c r="D28" s="299"/>
      <c r="E28" s="299"/>
      <c r="F28" s="299"/>
      <c r="G28" s="292">
        <f t="shared" si="6"/>
        <v>0</v>
      </c>
      <c r="H28" s="300" t="str">
        <f>IF(G28&gt;=3,"Mitigation Required", "No Mitigation Required")</f>
        <v>No Mitigation Required</v>
      </c>
      <c r="I28" s="177"/>
      <c r="J28" s="232"/>
      <c r="K28" s="192">
        <f>-IF(ISBLANK(J28),0,VLOOKUP(J28,'Mitigations x Values'!$C$2:$E$25,3,FALSE))</f>
        <v>0</v>
      </c>
      <c r="L28" s="214"/>
      <c r="N28" s="287">
        <f t="shared" ref="N28" si="8">IF(G28&gt;1,MAX(1,G28*(1+K28)*(1+K29)*(1+K30)),G28)</f>
        <v>0</v>
      </c>
    </row>
    <row r="29" spans="1:14" ht="28.2" customHeight="1" x14ac:dyDescent="0.3">
      <c r="A29" s="294"/>
      <c r="B29" s="316"/>
      <c r="C29" s="297"/>
      <c r="D29" s="299"/>
      <c r="E29" s="299"/>
      <c r="F29" s="299"/>
      <c r="G29" s="292"/>
      <c r="H29" s="300"/>
      <c r="I29" s="177"/>
      <c r="J29" s="232"/>
      <c r="K29" s="192">
        <f>-IF(ISBLANK(J29),0,VLOOKUP(J29,'Mitigations x Values'!$C$2:$E$25,3,FALSE))</f>
        <v>0</v>
      </c>
      <c r="L29" s="214"/>
      <c r="N29" s="288"/>
    </row>
    <row r="30" spans="1:14" ht="28.2" customHeight="1" x14ac:dyDescent="0.3">
      <c r="A30" s="294"/>
      <c r="B30" s="316"/>
      <c r="C30" s="298"/>
      <c r="D30" s="299"/>
      <c r="E30" s="299"/>
      <c r="F30" s="299"/>
      <c r="G30" s="292"/>
      <c r="H30" s="300"/>
      <c r="I30" s="177"/>
      <c r="J30" s="232"/>
      <c r="K30" s="192">
        <f>-IF(ISBLANK(J30),0,VLOOKUP(J30,'Mitigations x Values'!$C$2:$E$25,3,FALSE))</f>
        <v>0</v>
      </c>
      <c r="L30" s="214"/>
      <c r="N30" s="289"/>
    </row>
    <row r="31" spans="1:14" ht="28.2" customHeight="1" x14ac:dyDescent="0.3">
      <c r="A31" s="294"/>
      <c r="B31" s="301" t="s">
        <v>211</v>
      </c>
      <c r="C31" s="293">
        <f>VLOOKUP(B31,' Risks x Ratings'!$C$98:$D$101,2,FALSE)</f>
        <v>0</v>
      </c>
      <c r="D31" s="304"/>
      <c r="E31" s="305"/>
      <c r="F31" s="306"/>
      <c r="G31" s="287">
        <f t="shared" si="6"/>
        <v>0</v>
      </c>
      <c r="H31" s="313" t="str">
        <f>IF(G31&gt;=3,"Mitigation Required", "No Mitigation Required")</f>
        <v>No Mitigation Required</v>
      </c>
      <c r="I31" s="177"/>
      <c r="J31" s="205"/>
      <c r="K31" s="192">
        <f>-IF(ISBLANK(J31),0,VLOOKUP(J31,'Mitigations x Values'!$C$2:$E$25,3,FALSE))</f>
        <v>0</v>
      </c>
      <c r="L31" s="218"/>
      <c r="N31" s="287">
        <f t="shared" ref="N31" si="9">IF(G31&gt;1,MAX(1,G31*(1+K31)*(1+K32)*(1+K33)),G31)</f>
        <v>0</v>
      </c>
    </row>
    <row r="32" spans="1:14" ht="28.2" customHeight="1" x14ac:dyDescent="0.3">
      <c r="A32" s="294"/>
      <c r="B32" s="302"/>
      <c r="C32" s="294"/>
      <c r="D32" s="307"/>
      <c r="E32" s="308"/>
      <c r="F32" s="309"/>
      <c r="G32" s="288"/>
      <c r="H32" s="314"/>
      <c r="I32" s="177"/>
      <c r="J32" s="205"/>
      <c r="K32" s="192">
        <f>-IF(ISBLANK(J32),0,VLOOKUP(J32,'Mitigations x Values'!$C$2:$E$25,3,FALSE))</f>
        <v>0</v>
      </c>
      <c r="L32" s="218"/>
      <c r="N32" s="288"/>
    </row>
    <row r="33" spans="1:14" ht="28.2" customHeight="1" x14ac:dyDescent="0.3">
      <c r="A33" s="294"/>
      <c r="B33" s="303"/>
      <c r="C33" s="295"/>
      <c r="D33" s="310"/>
      <c r="E33" s="311"/>
      <c r="F33" s="312"/>
      <c r="G33" s="289"/>
      <c r="H33" s="315"/>
      <c r="I33" s="177"/>
      <c r="J33" s="205"/>
      <c r="K33" s="192">
        <f>-IF(ISBLANK(J33),0,VLOOKUP(J33,'Mitigations x Values'!$C$2:$E$25,3,FALSE))</f>
        <v>0</v>
      </c>
      <c r="L33" s="219"/>
      <c r="N33" s="289"/>
    </row>
    <row r="34" spans="1:14" ht="28.2" customHeight="1" x14ac:dyDescent="0.3">
      <c r="A34" s="294"/>
      <c r="B34" s="316" t="s">
        <v>211</v>
      </c>
      <c r="C34" s="296">
        <f>VLOOKUP(B34,' Risks x Ratings'!$C$98:$D$101,2,FALSE)</f>
        <v>0</v>
      </c>
      <c r="D34" s="299"/>
      <c r="E34" s="299"/>
      <c r="F34" s="299"/>
      <c r="G34" s="292">
        <f t="shared" si="6"/>
        <v>0</v>
      </c>
      <c r="H34" s="300" t="str">
        <f>IF(G34&gt;=3,"Mitigation Required", "No Mitigation Required")</f>
        <v>No Mitigation Required</v>
      </c>
      <c r="I34" s="177"/>
      <c r="J34" s="238"/>
      <c r="K34" s="192">
        <f>-IF(ISBLANK(J34),0,VLOOKUP(J34,'Mitigations x Values'!$C$2:$E$25,3,FALSE))</f>
        <v>0</v>
      </c>
      <c r="L34" s="166"/>
      <c r="N34" s="287">
        <f t="shared" ref="N34" si="10">IF(G34&gt;1,MAX(1,G34*(1+K34)*(1+K35)*(1+K36)),G34)</f>
        <v>0</v>
      </c>
    </row>
    <row r="35" spans="1:14" ht="28.2" customHeight="1" x14ac:dyDescent="0.3">
      <c r="A35" s="294"/>
      <c r="B35" s="316"/>
      <c r="C35" s="297"/>
      <c r="D35" s="299"/>
      <c r="E35" s="299"/>
      <c r="F35" s="299"/>
      <c r="G35" s="292"/>
      <c r="H35" s="300"/>
      <c r="I35" s="177"/>
      <c r="J35" s="238"/>
      <c r="K35" s="192">
        <f>-IF(ISBLANK(J35),0,VLOOKUP(J35,'Mitigations x Values'!$C$2:$E$25,3,FALSE))</f>
        <v>0</v>
      </c>
      <c r="L35" s="166"/>
      <c r="N35" s="288"/>
    </row>
    <row r="36" spans="1:14" ht="28.2" customHeight="1" x14ac:dyDescent="0.3">
      <c r="A36" s="295"/>
      <c r="B36" s="316"/>
      <c r="C36" s="298"/>
      <c r="D36" s="299"/>
      <c r="E36" s="299"/>
      <c r="F36" s="299"/>
      <c r="G36" s="292"/>
      <c r="H36" s="300"/>
      <c r="I36" s="177"/>
      <c r="J36" s="238"/>
      <c r="K36" s="192">
        <f>-IF(ISBLANK(J36),0,VLOOKUP(J36,'Mitigations x Values'!$C$2:$E$25,3,FALSE))</f>
        <v>0</v>
      </c>
      <c r="L36" s="166"/>
      <c r="N36" s="289"/>
    </row>
    <row r="37" spans="1:14" ht="27.6" customHeight="1" thickBot="1" x14ac:dyDescent="0.45">
      <c r="A37" s="90"/>
      <c r="B37" s="91"/>
      <c r="C37" s="92"/>
      <c r="D37" s="92"/>
      <c r="E37" s="93"/>
      <c r="F37" s="94" t="s">
        <v>496</v>
      </c>
      <c r="G37" s="95">
        <f>SUMIF(G6:G34,"&gt;1")</f>
        <v>0</v>
      </c>
      <c r="H37" s="92"/>
      <c r="I37" s="177"/>
      <c r="J37" s="211"/>
      <c r="K37" s="94">
        <f>SUM(K22:K36,K6:K17)</f>
        <v>0</v>
      </c>
      <c r="L37" s="91"/>
      <c r="M37" s="179"/>
      <c r="N37" s="92">
        <f>SUM(N6:N36)</f>
        <v>0</v>
      </c>
    </row>
    <row r="38" spans="1:14" ht="15" thickTop="1" x14ac:dyDescent="0.3"/>
    <row r="44" spans="1:14" x14ac:dyDescent="0.3">
      <c r="B44" s="96"/>
    </row>
    <row r="46" spans="1:14" x14ac:dyDescent="0.3">
      <c r="C46" s="19"/>
    </row>
    <row r="47" spans="1:14" x14ac:dyDescent="0.3">
      <c r="B47"/>
    </row>
    <row r="48" spans="1:14" x14ac:dyDescent="0.3">
      <c r="B48"/>
    </row>
    <row r="49" spans="2:6" x14ac:dyDescent="0.3">
      <c r="C49" s="19"/>
      <c r="D49" s="81"/>
    </row>
    <row r="51" spans="2:6" x14ac:dyDescent="0.3">
      <c r="D51" s="82"/>
    </row>
    <row r="52" spans="2:6" x14ac:dyDescent="0.3">
      <c r="D52" s="82"/>
    </row>
    <row r="53" spans="2:6" x14ac:dyDescent="0.3">
      <c r="D53" s="82"/>
    </row>
    <row r="54" spans="2:6" x14ac:dyDescent="0.3">
      <c r="D54" s="82"/>
    </row>
    <row r="55" spans="2:6" x14ac:dyDescent="0.3">
      <c r="B55" s="88"/>
      <c r="C55" s="62"/>
      <c r="D55" s="82"/>
    </row>
    <row r="58" spans="2:6" x14ac:dyDescent="0.3">
      <c r="E58" s="71"/>
      <c r="F58" s="71"/>
    </row>
    <row r="59" spans="2:6" x14ac:dyDescent="0.3">
      <c r="B59" s="61"/>
      <c r="C59" s="19"/>
      <c r="D59" s="82"/>
    </row>
    <row r="60" spans="2:6" x14ac:dyDescent="0.3">
      <c r="D60" s="82"/>
    </row>
    <row r="61" spans="2:6" x14ac:dyDescent="0.3">
      <c r="B61" s="61"/>
      <c r="C61" s="19"/>
      <c r="D61" s="82"/>
    </row>
    <row r="62" spans="2:6" x14ac:dyDescent="0.3">
      <c r="D62" s="82"/>
    </row>
    <row r="66" spans="2:4" x14ac:dyDescent="0.3">
      <c r="D66" s="82"/>
    </row>
    <row r="67" spans="2:4" x14ac:dyDescent="0.3">
      <c r="B67" s="88"/>
      <c r="C67" s="62"/>
      <c r="D67" s="82"/>
    </row>
    <row r="68" spans="2:4" x14ac:dyDescent="0.3">
      <c r="D68" s="82"/>
    </row>
    <row r="69" spans="2:4" x14ac:dyDescent="0.3">
      <c r="D69" s="82"/>
    </row>
    <row r="71" spans="2:4" x14ac:dyDescent="0.3">
      <c r="B71" s="61"/>
      <c r="C71" s="19"/>
    </row>
    <row r="73" spans="2:4" x14ac:dyDescent="0.3">
      <c r="B73" s="61"/>
      <c r="C73" s="19"/>
    </row>
    <row r="74" spans="2:4" x14ac:dyDescent="0.3">
      <c r="D74" s="82"/>
    </row>
    <row r="75" spans="2:4" x14ac:dyDescent="0.3">
      <c r="D75" s="82"/>
    </row>
    <row r="76" spans="2:4" x14ac:dyDescent="0.3">
      <c r="D76" s="82"/>
    </row>
    <row r="77" spans="2:4" x14ac:dyDescent="0.3">
      <c r="D77" s="82"/>
    </row>
    <row r="80" spans="2:4" x14ac:dyDescent="0.3">
      <c r="B80" s="89"/>
    </row>
    <row r="81" spans="2:2" x14ac:dyDescent="0.3">
      <c r="B81" s="89"/>
    </row>
  </sheetData>
  <sheetProtection algorithmName="SHA-512" hashValue="LqEBuTleigVhrEukXwUaIMQy4NKAFhXoMUZPH+UEof2h9wg2A/iElkaX+66qT/EC0xklqupFZMfDXillg6aFwQ==" saltValue="3qEdabqO8MqroEPBwzBkVw==" spinCount="100000" sheet="1" objects="1" scenarios="1"/>
  <mergeCells count="80">
    <mergeCell ref="G18:G20"/>
    <mergeCell ref="H18:H20"/>
    <mergeCell ref="N18:N20"/>
    <mergeCell ref="G22:G24"/>
    <mergeCell ref="H22:H24"/>
    <mergeCell ref="N22:N24"/>
    <mergeCell ref="N25:N27"/>
    <mergeCell ref="G28:G30"/>
    <mergeCell ref="H28:H30"/>
    <mergeCell ref="N28:N30"/>
    <mergeCell ref="G25:G27"/>
    <mergeCell ref="H25:H27"/>
    <mergeCell ref="G34:G36"/>
    <mergeCell ref="H34:H36"/>
    <mergeCell ref="N34:N36"/>
    <mergeCell ref="N31:N33"/>
    <mergeCell ref="G31:G33"/>
    <mergeCell ref="H31:H33"/>
    <mergeCell ref="A22:A36"/>
    <mergeCell ref="B22:B24"/>
    <mergeCell ref="C22:C24"/>
    <mergeCell ref="D22:F24"/>
    <mergeCell ref="B28:B30"/>
    <mergeCell ref="C28:C30"/>
    <mergeCell ref="D28:F30"/>
    <mergeCell ref="B34:B36"/>
    <mergeCell ref="C34:C36"/>
    <mergeCell ref="D34:F36"/>
    <mergeCell ref="B31:B33"/>
    <mergeCell ref="C31:C33"/>
    <mergeCell ref="D31:F33"/>
    <mergeCell ref="B25:B27"/>
    <mergeCell ref="C25:C27"/>
    <mergeCell ref="D25:F27"/>
    <mergeCell ref="A21:B21"/>
    <mergeCell ref="D21:F21"/>
    <mergeCell ref="A15:A17"/>
    <mergeCell ref="B15:B17"/>
    <mergeCell ref="C15:C17"/>
    <mergeCell ref="D15:D17"/>
    <mergeCell ref="E15:E17"/>
    <mergeCell ref="A18:A20"/>
    <mergeCell ref="B18:B20"/>
    <mergeCell ref="C18:C20"/>
    <mergeCell ref="D18:D20"/>
    <mergeCell ref="E18:E20"/>
    <mergeCell ref="F18:F20"/>
    <mergeCell ref="F12:F14"/>
    <mergeCell ref="G12:G14"/>
    <mergeCell ref="H12:H14"/>
    <mergeCell ref="N12:N14"/>
    <mergeCell ref="G15:G17"/>
    <mergeCell ref="H15:H17"/>
    <mergeCell ref="N15:N17"/>
    <mergeCell ref="F15:F17"/>
    <mergeCell ref="A12:A14"/>
    <mergeCell ref="B12:B14"/>
    <mergeCell ref="C12:C14"/>
    <mergeCell ref="D12:D14"/>
    <mergeCell ref="E12:E14"/>
    <mergeCell ref="N6:N8"/>
    <mergeCell ref="A9:A11"/>
    <mergeCell ref="B9:B11"/>
    <mergeCell ref="C9:C11"/>
    <mergeCell ref="D9:D11"/>
    <mergeCell ref="E9:E11"/>
    <mergeCell ref="F9:F11"/>
    <mergeCell ref="G9:G11"/>
    <mergeCell ref="H9:H11"/>
    <mergeCell ref="N9:N11"/>
    <mergeCell ref="A4:H4"/>
    <mergeCell ref="J4:L4"/>
    <mergeCell ref="A6:A8"/>
    <mergeCell ref="B6:B8"/>
    <mergeCell ref="C6:C8"/>
    <mergeCell ref="D6:D8"/>
    <mergeCell ref="E6:E8"/>
    <mergeCell ref="F6:F8"/>
    <mergeCell ref="G6:G8"/>
    <mergeCell ref="H6:H8"/>
  </mergeCells>
  <conditionalFormatting sqref="A2">
    <cfRule type="containsText" dxfId="99" priority="2" operator="containsText" text="This risk is present">
      <formula>NOT(ISERROR(SEARCH("This risk is present",A2)))</formula>
    </cfRule>
  </conditionalFormatting>
  <conditionalFormatting sqref="A4:XFD37">
    <cfRule type="expression" dxfId="98" priority="1">
      <formula>EXACT("This risk is not present or applicable",$A$2)</formula>
    </cfRule>
  </conditionalFormatting>
  <conditionalFormatting sqref="G6 G9 G12 G15">
    <cfRule type="cellIs" dxfId="97" priority="18" operator="between">
      <formula>3</formula>
      <formula>4.9</formula>
    </cfRule>
    <cfRule type="cellIs" dxfId="96" priority="19" operator="greaterThanOrEqual">
      <formula>5</formula>
    </cfRule>
    <cfRule type="cellIs" dxfId="95" priority="20" operator="between">
      <formula>0</formula>
      <formula>2.9</formula>
    </cfRule>
  </conditionalFormatting>
  <conditionalFormatting sqref="G18">
    <cfRule type="cellIs" dxfId="94" priority="6" operator="between">
      <formula>3</formula>
      <formula>4.9</formula>
    </cfRule>
    <cfRule type="cellIs" dxfId="93" priority="7" operator="greaterThanOrEqual">
      <formula>5</formula>
    </cfRule>
    <cfRule type="cellIs" dxfId="92" priority="8" operator="between">
      <formula>0</formula>
      <formula>2.9</formula>
    </cfRule>
  </conditionalFormatting>
  <conditionalFormatting sqref="G22 G25 G28 G31 G34">
    <cfRule type="cellIs" dxfId="91" priority="15" operator="between">
      <formula>3</formula>
      <formula>4.9</formula>
    </cfRule>
    <cfRule type="cellIs" dxfId="90" priority="16" operator="greaterThanOrEqual">
      <formula>5</formula>
    </cfRule>
    <cfRule type="cellIs" dxfId="89" priority="17" operator="between">
      <formula>0</formula>
      <formula>2.9</formula>
    </cfRule>
  </conditionalFormatting>
  <conditionalFormatting sqref="N6 N9 N12 N15">
    <cfRule type="cellIs" dxfId="88" priority="12" operator="between">
      <formula>3</formula>
      <formula>4.9</formula>
    </cfRule>
    <cfRule type="cellIs" dxfId="87" priority="13" operator="greaterThanOrEqual">
      <formula>5</formula>
    </cfRule>
    <cfRule type="cellIs" dxfId="86" priority="14" operator="between">
      <formula>0</formula>
      <formula>2.9</formula>
    </cfRule>
  </conditionalFormatting>
  <conditionalFormatting sqref="N18">
    <cfRule type="cellIs" dxfId="85" priority="3" operator="between">
      <formula>3</formula>
      <formula>4.9</formula>
    </cfRule>
    <cfRule type="cellIs" dxfId="84" priority="4" operator="greaterThanOrEqual">
      <formula>5</formula>
    </cfRule>
    <cfRule type="cellIs" dxfId="83" priority="5" operator="between">
      <formula>0</formula>
      <formula>2.9</formula>
    </cfRule>
  </conditionalFormatting>
  <conditionalFormatting sqref="N22 N25 N28 N31 N34">
    <cfRule type="cellIs" dxfId="82" priority="9" operator="between">
      <formula>3</formula>
      <formula>4.9</formula>
    </cfRule>
    <cfRule type="cellIs" dxfId="81" priority="10" operator="greaterThanOrEqual">
      <formula>5</formula>
    </cfRule>
    <cfRule type="cellIs" dxfId="80" priority="11" operator="between">
      <formula>0</formula>
      <formula>2.9</formula>
    </cfRule>
  </conditionalFormatting>
  <pageMargins left="0.25" right="0.25" top="0.75" bottom="0.75" header="0.3" footer="0.3"/>
  <pageSetup scale="59"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EC6DE46E-670E-4890-9DD3-9C620371A301}">
          <x14:formula1>
            <xm:f>'Mitigations x Values'!$C$2:$C$25</xm:f>
          </x14:formula1>
          <xm:sqref>J22:J36</xm:sqref>
        </x14:dataValidation>
        <x14:dataValidation type="list" allowBlank="1" showInputMessage="1" showErrorMessage="1" xr:uid="{A502CE8C-BB53-453C-8149-03B1BD63012D}">
          <x14:formula1>
            <xm:f>' Risks x Ratings'!$C$98:$C$101</xm:f>
          </x14:formula1>
          <xm:sqref>B22:B36</xm:sqref>
        </x14:dataValidation>
        <x14:dataValidation type="list" showInputMessage="1" showErrorMessage="1" xr:uid="{32FDCB05-3B70-4890-8C4F-2696184878AC}">
          <x14:formula1>
            <xm:f>' Risks x Ratings'!$H$57:$H$60</xm:f>
          </x14:formula1>
          <xm:sqref>B9:B11</xm:sqref>
        </x14:dataValidation>
        <x14:dataValidation type="list" showInputMessage="1" showErrorMessage="1" xr:uid="{FE2A15F4-D1A6-4BB4-BF81-03041EEBF9A0}">
          <x14:formula1>
            <xm:f>' Risks x Ratings'!$C$105:$C$108</xm:f>
          </x14:formula1>
          <xm:sqref>D15 D18</xm:sqref>
        </x14:dataValidation>
        <x14:dataValidation type="list" allowBlank="1" showInputMessage="1" showErrorMessage="1" xr:uid="{46462B50-7F19-465C-B496-5F0C93C2B709}">
          <x14:formula1>
            <xm:f>' Risks x Ratings'!$H$24:$H$28</xm:f>
          </x14:formula1>
          <xm:sqref>B6:B8</xm:sqref>
        </x14:dataValidation>
        <x14:dataValidation type="list" allowBlank="1" showInputMessage="1" showErrorMessage="1" xr:uid="{579A8885-03FD-4F0B-8A63-01E62A398D9F}">
          <x14:formula1>
            <xm:f>' Risks x Ratings'!$H$30:$H$32</xm:f>
          </x14:formula1>
          <xm:sqref>B12:B14</xm:sqref>
        </x14:dataValidation>
        <x14:dataValidation type="list" allowBlank="1" showInputMessage="1" showErrorMessage="1" xr:uid="{D0B55DF4-19E5-48F3-B93F-CA326B9E5FC8}">
          <x14:formula1>
            <xm:f>' Risks x Ratings'!$H$39:$H$42</xm:f>
          </x14:formula1>
          <xm:sqref>B18:B20</xm:sqref>
        </x14:dataValidation>
        <x14:dataValidation type="list" showInputMessage="1" showErrorMessage="1" xr:uid="{609B7B95-F8D3-48E1-BD3E-9C1539892489}">
          <x14:formula1>
            <xm:f>' Risks x Ratings'!$C$112:$C$114</xm:f>
          </x14:formula1>
          <xm:sqref>D6:D14</xm:sqref>
        </x14:dataValidation>
        <x14:dataValidation type="list" allowBlank="1" showInputMessage="1" showErrorMessage="1" xr:uid="{FBF9363B-95A6-4AB1-8B56-98A9CC5BB9DE}">
          <x14:formula1>
            <xm:f>' Risks x Ratings'!$H$34:$H$37</xm:f>
          </x14:formula1>
          <xm:sqref>B15:B17</xm:sqref>
        </x14:dataValidation>
        <x14:dataValidation type="list" allowBlank="1" showInputMessage="1" showErrorMessage="1" xr:uid="{8FB23CE2-E050-418B-A7EE-26C7D7E5C17E}">
          <x14:formula1>
            <xm:f>'Mitigations x Values'!$C$28:$C$29</xm:f>
          </x14:formula1>
          <xm:sqref>A2</xm:sqref>
        </x14:dataValidation>
        <x14:dataValidation type="list" allowBlank="1" showInputMessage="1" showErrorMessage="1" xr:uid="{E7AF47DE-3028-4EDC-813E-664AE8830CEA}">
          <x14:formula1>
            <xm:f>'Mitigations x Values'!$O$13:$O$21</xm:f>
          </x14:formula1>
          <xm:sqref>J9:J11</xm:sqref>
        </x14:dataValidation>
        <x14:dataValidation type="list" allowBlank="1" showInputMessage="1" showErrorMessage="1" xr:uid="{26D53D61-7EC9-41D8-8435-A6DE2EDF3CF9}">
          <x14:formula1>
            <xm:f>'Mitigations x Values'!$O$23:$O$31</xm:f>
          </x14:formula1>
          <xm:sqref>J12:J14</xm:sqref>
        </x14:dataValidation>
        <x14:dataValidation type="list" allowBlank="1" showInputMessage="1" showErrorMessage="1" xr:uid="{DC3488CB-7658-4EC5-84BC-0C98B77B3650}">
          <x14:formula1>
            <xm:f>'Mitigations x Values'!$O$33:$O$40</xm:f>
          </x14:formula1>
          <xm:sqref>J15:J17</xm:sqref>
        </x14:dataValidation>
        <x14:dataValidation type="list" allowBlank="1" showInputMessage="1" showErrorMessage="1" xr:uid="{4BAEF3B3-5376-4692-B617-46F644F37AC4}">
          <x14:formula1>
            <xm:f>'Mitigations x Values'!$O$42:$O$50</xm:f>
          </x14:formula1>
          <xm:sqref>J18:J20</xm:sqref>
        </x14:dataValidation>
        <x14:dataValidation type="list" allowBlank="1" showInputMessage="1" showErrorMessage="1" xr:uid="{EBEADD98-9E9D-4F79-84B5-17A09A36A7BA}">
          <x14:formula1>
            <xm:f>'Mitigations x Values'!$O$52:$O$62</xm:f>
          </x14:formula1>
          <xm:sqref>J6:J8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E59C-97D3-43FA-AAF0-753B86B6FFAE}">
  <sheetPr>
    <pageSetUpPr fitToPage="1"/>
  </sheetPr>
  <dimension ref="A1:N81"/>
  <sheetViews>
    <sheetView zoomScale="85" zoomScaleNormal="85" workbookViewId="0">
      <pane xSplit="2" ySplit="5" topLeftCell="D6" activePane="bottomRight" state="frozen"/>
      <selection activeCell="B28" sqref="B28:B30"/>
      <selection pane="topRight" activeCell="B28" sqref="B28:B30"/>
      <selection pane="bottomLeft" activeCell="B28" sqref="B28:B30"/>
      <selection pane="bottomRight" activeCell="A5" sqref="A5"/>
    </sheetView>
  </sheetViews>
  <sheetFormatPr defaultColWidth="9" defaultRowHeight="14.4" x14ac:dyDescent="0.3"/>
  <cols>
    <col min="1" max="1" width="29.33203125" style="63" customWidth="1"/>
    <col min="2" max="2" width="29.33203125" style="26" customWidth="1"/>
    <col min="3" max="3" width="13.109375" style="1" customWidth="1"/>
    <col min="4" max="4" width="29.44140625" style="26" customWidth="1"/>
    <col min="5" max="5" width="11.6640625" customWidth="1"/>
    <col min="6" max="6" width="30.5546875" customWidth="1"/>
    <col min="7" max="7" width="11.109375" style="123" customWidth="1"/>
    <col min="8" max="8" width="16.44140625" style="123" customWidth="1"/>
    <col min="9" max="9" width="1.6640625" style="176" customWidth="1"/>
    <col min="10" max="10" width="54.6640625" style="1" customWidth="1"/>
    <col min="11" max="11" width="13.5546875" style="123" customWidth="1"/>
    <col min="12" max="12" width="41.5546875" customWidth="1"/>
    <col min="13" max="13" width="2.6640625" style="176" customWidth="1"/>
    <col min="14" max="14" width="14.77734375" style="19" customWidth="1"/>
  </cols>
  <sheetData>
    <row r="1" spans="1:14" ht="21.9" customHeight="1" x14ac:dyDescent="0.3">
      <c r="A1" s="186" t="s">
        <v>96</v>
      </c>
      <c r="B1" s="181" t="s">
        <v>220</v>
      </c>
      <c r="C1" s="125"/>
      <c r="D1" s="125"/>
      <c r="E1" s="125"/>
      <c r="F1" s="125"/>
      <c r="J1" s="59"/>
    </row>
    <row r="2" spans="1:14" ht="34.5" customHeight="1" x14ac:dyDescent="0.3">
      <c r="A2" s="175" t="s">
        <v>419</v>
      </c>
      <c r="B2" s="135" t="s">
        <v>489</v>
      </c>
      <c r="C2" s="125"/>
      <c r="D2" s="125"/>
      <c r="E2" s="125"/>
      <c r="F2" s="125"/>
    </row>
    <row r="3" spans="1:14" ht="21.9" customHeight="1" x14ac:dyDescent="0.3">
      <c r="A3" s="75"/>
      <c r="B3" s="125"/>
      <c r="C3" s="125"/>
      <c r="D3" s="125"/>
      <c r="E3" s="125"/>
      <c r="F3" s="125"/>
    </row>
    <row r="4" spans="1:14" ht="34.65" customHeight="1" x14ac:dyDescent="0.3">
      <c r="A4" s="329" t="s">
        <v>562</v>
      </c>
      <c r="B4" s="329"/>
      <c r="C4" s="329"/>
      <c r="D4" s="329"/>
      <c r="E4" s="329"/>
      <c r="F4" s="329"/>
      <c r="G4" s="329"/>
      <c r="H4" s="329"/>
      <c r="J4" s="329" t="s">
        <v>563</v>
      </c>
      <c r="K4" s="329"/>
      <c r="L4" s="329"/>
    </row>
    <row r="5" spans="1:14" ht="49.8"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35.4" customHeight="1" x14ac:dyDescent="0.3">
      <c r="A6" s="333" t="s">
        <v>307</v>
      </c>
      <c r="B6" s="336" t="s">
        <v>316</v>
      </c>
      <c r="C6" s="339">
        <f>VLOOKUP(B6,' Risks x Ratings'!M24:N28,2,FALSE)</f>
        <v>0</v>
      </c>
      <c r="D6" s="330" t="s">
        <v>120</v>
      </c>
      <c r="E6" s="333">
        <f>VLOOKUP(D6,' Risks x Ratings'!C112:D114,2,FALSE)</f>
        <v>0</v>
      </c>
      <c r="F6" s="363"/>
      <c r="G6" s="287">
        <f>IF(E6&gt;0,E6,C6)</f>
        <v>0</v>
      </c>
      <c r="H6" s="319" t="str">
        <f>IF(G6&gt;=3,"Mitigation Required", "No Mitigation Required")</f>
        <v>No Mitigation Required</v>
      </c>
      <c r="I6" s="177"/>
      <c r="J6" s="250"/>
      <c r="K6" s="194">
        <f>-IF(ISBLANK(J6),0,VLOOKUP(J6,'Mitigations x Values'!$U$52:$W$62,3,FALSE))</f>
        <v>0</v>
      </c>
      <c r="L6" s="137"/>
      <c r="M6" s="178"/>
      <c r="N6" s="287">
        <f>IF(G6&gt;1,MAX(1,G6*(1+K6)*(1+K7)*(1+K8)),G6)</f>
        <v>0</v>
      </c>
    </row>
    <row r="7" spans="1:14" ht="35.4" customHeight="1" x14ac:dyDescent="0.3">
      <c r="A7" s="334"/>
      <c r="B7" s="337"/>
      <c r="C7" s="340"/>
      <c r="D7" s="331"/>
      <c r="E7" s="334"/>
      <c r="F7" s="364"/>
      <c r="G7" s="288"/>
      <c r="H7" s="320"/>
      <c r="I7" s="177"/>
      <c r="J7" s="250"/>
      <c r="K7" s="194">
        <f>-IF(ISBLANK(J7),0,VLOOKUP(J7,'Mitigations x Values'!$U$52:$W$62,3,FALSE))</f>
        <v>0</v>
      </c>
      <c r="L7" s="137"/>
      <c r="M7" s="178"/>
      <c r="N7" s="288"/>
    </row>
    <row r="8" spans="1:14" ht="35.4" customHeight="1" x14ac:dyDescent="0.3">
      <c r="A8" s="335"/>
      <c r="B8" s="338"/>
      <c r="C8" s="341"/>
      <c r="D8" s="332"/>
      <c r="E8" s="335"/>
      <c r="F8" s="365"/>
      <c r="G8" s="289"/>
      <c r="H8" s="321"/>
      <c r="I8" s="177"/>
      <c r="J8" s="250"/>
      <c r="K8" s="194">
        <f>-IF(ISBLANK(J8),0,VLOOKUP(J8,'Mitigations x Values'!$U$52:$W$62,3,FALSE))</f>
        <v>0</v>
      </c>
      <c r="L8" s="137"/>
      <c r="M8" s="178"/>
      <c r="N8" s="289"/>
    </row>
    <row r="9" spans="1:14" ht="35.4" customHeight="1" x14ac:dyDescent="0.3">
      <c r="A9" s="333" t="s">
        <v>295</v>
      </c>
      <c r="B9" s="414" t="s">
        <v>123</v>
      </c>
      <c r="C9" s="356">
        <f>VLOOKUP(B9,' Risks x Ratings'!C63:D66,2,FALSE)</f>
        <v>0</v>
      </c>
      <c r="D9" s="359" t="s">
        <v>120</v>
      </c>
      <c r="E9" s="370">
        <f>VLOOKUP(D9,' Risks x Ratings'!C112:D114,2,FALSE)</f>
        <v>0</v>
      </c>
      <c r="F9" s="367"/>
      <c r="G9" s="287">
        <f>IF(E9&gt;0,E9,C9)</f>
        <v>0</v>
      </c>
      <c r="H9" s="319" t="str">
        <f>IF(G9&gt;=3,"Mitigation Required", "No Mitigation Required")</f>
        <v>No Mitigation Required</v>
      </c>
      <c r="I9" s="177"/>
      <c r="J9" s="259"/>
      <c r="K9" s="188">
        <f>-IF(ISBLANK(J9),0,VLOOKUP(J9,'Mitigations x Values'!$U$13:$W$20,3,FALSE))</f>
        <v>0</v>
      </c>
      <c r="L9" s="150"/>
      <c r="N9" s="287">
        <f t="shared" ref="N9" si="0">IF(G9&gt;1,MAX(1,G9*(1+K9)*(1+K10)*(1+K11)),G9)</f>
        <v>0</v>
      </c>
    </row>
    <row r="10" spans="1:14" ht="35.4" customHeight="1" x14ac:dyDescent="0.3">
      <c r="A10" s="334"/>
      <c r="B10" s="415"/>
      <c r="C10" s="357"/>
      <c r="D10" s="360"/>
      <c r="E10" s="371"/>
      <c r="F10" s="368"/>
      <c r="G10" s="288"/>
      <c r="H10" s="320"/>
      <c r="I10" s="177"/>
      <c r="J10" s="259"/>
      <c r="K10" s="188">
        <f>-IF(ISBLANK(J10),0,VLOOKUP(J10,'Mitigations x Values'!$U$13:$W$20,3,FALSE))</f>
        <v>0</v>
      </c>
      <c r="L10" s="150"/>
      <c r="N10" s="288"/>
    </row>
    <row r="11" spans="1:14" ht="35.4" customHeight="1" x14ac:dyDescent="0.3">
      <c r="A11" s="335"/>
      <c r="B11" s="416"/>
      <c r="C11" s="358"/>
      <c r="D11" s="361"/>
      <c r="E11" s="372"/>
      <c r="F11" s="369"/>
      <c r="G11" s="289"/>
      <c r="H11" s="321"/>
      <c r="I11" s="177"/>
      <c r="J11" s="259"/>
      <c r="K11" s="188">
        <f>-IF(ISBLANK(J11),0,VLOOKUP(J11,'Mitigations x Values'!$U$13:$W$20,3,FALSE))</f>
        <v>0</v>
      </c>
      <c r="L11" s="150"/>
      <c r="N11" s="289"/>
    </row>
    <row r="12" spans="1:14" ht="35.4" customHeight="1" x14ac:dyDescent="0.3">
      <c r="A12" s="333" t="s">
        <v>296</v>
      </c>
      <c r="B12" s="336" t="s">
        <v>323</v>
      </c>
      <c r="C12" s="339">
        <f>VLOOKUP(B12,' Risks x Ratings'!H44:I47,2,FALSE)</f>
        <v>0</v>
      </c>
      <c r="D12" s="342" t="s">
        <v>120</v>
      </c>
      <c r="E12" s="333">
        <f>VLOOKUP(D12,' Risks x Ratings'!C112:D114,2,FALSE)</f>
        <v>0</v>
      </c>
      <c r="F12" s="363"/>
      <c r="G12" s="287">
        <f>IF(E12&gt;0,E12,C12)</f>
        <v>0</v>
      </c>
      <c r="H12" s="313" t="str">
        <f>IF(G12&gt;=3,"Mitigation Required", "No Mitigation Required")</f>
        <v>No Mitigation Required</v>
      </c>
      <c r="I12" s="177"/>
      <c r="J12" s="253"/>
      <c r="K12" s="191">
        <f>-IF(ISBLANK(J12),0,VLOOKUP(J12,'Mitigations x Values'!$U$23:$W$30,3,FALSE))</f>
        <v>0</v>
      </c>
      <c r="L12" s="148"/>
      <c r="N12" s="287">
        <f t="shared" ref="N12" si="1">IF(G12&gt;1,MAX(1,G12*(1+K12)*(1+K13)*(1+K14)),G12)</f>
        <v>0</v>
      </c>
    </row>
    <row r="13" spans="1:14" ht="35.4" customHeight="1" x14ac:dyDescent="0.3">
      <c r="A13" s="334"/>
      <c r="B13" s="337"/>
      <c r="C13" s="340"/>
      <c r="D13" s="343"/>
      <c r="E13" s="334"/>
      <c r="F13" s="364"/>
      <c r="G13" s="288"/>
      <c r="H13" s="314"/>
      <c r="I13" s="177"/>
      <c r="J13" s="253"/>
      <c r="K13" s="191">
        <f>-IF(ISBLANK(J13),0,VLOOKUP(J13,'Mitigations x Values'!$C$2:$E$25,3,FALSE))</f>
        <v>0</v>
      </c>
      <c r="L13" s="148"/>
      <c r="N13" s="288"/>
    </row>
    <row r="14" spans="1:14" ht="35.4" customHeight="1" x14ac:dyDescent="0.3">
      <c r="A14" s="335"/>
      <c r="B14" s="338"/>
      <c r="C14" s="341"/>
      <c r="D14" s="344"/>
      <c r="E14" s="335"/>
      <c r="F14" s="365"/>
      <c r="G14" s="289"/>
      <c r="H14" s="315"/>
      <c r="I14" s="177"/>
      <c r="J14" s="253"/>
      <c r="K14" s="191">
        <f>-IF(ISBLANK(J14),0,VLOOKUP(J14,'Mitigations x Values'!$C$2:$E$25,3,FALSE))</f>
        <v>0</v>
      </c>
      <c r="L14" s="148"/>
      <c r="N14" s="289"/>
    </row>
    <row r="15" spans="1:14" ht="35.4" customHeight="1" x14ac:dyDescent="0.3">
      <c r="A15" s="333" t="s">
        <v>298</v>
      </c>
      <c r="B15" s="373" t="s">
        <v>327</v>
      </c>
      <c r="C15" s="356">
        <f>VLOOKUP(B15,' Risks x Ratings'!H34:I37,2,FALSE)</f>
        <v>0</v>
      </c>
      <c r="D15" s="359" t="s">
        <v>120</v>
      </c>
      <c r="E15" s="370">
        <f>VLOOKUP(D15,' Risks x Ratings'!$C$105:$D$108,2,FALSE)</f>
        <v>0</v>
      </c>
      <c r="F15" s="367"/>
      <c r="G15" s="287">
        <f t="shared" ref="G15" si="2">IF(E15&gt;0,E15,C15)</f>
        <v>0</v>
      </c>
      <c r="H15" s="319" t="str">
        <f>IF(G15&gt;=3,"Mitigation Required", "No Mitigation Required")</f>
        <v>No Mitigation Required</v>
      </c>
      <c r="I15" s="177"/>
      <c r="J15" s="259"/>
      <c r="K15" s="189">
        <f>-IF(ISBLANK(J15),0,VLOOKUP(J15,'Mitigations x Values'!$U$33:$W$39,3,FALSE))</f>
        <v>0</v>
      </c>
      <c r="L15" s="150"/>
      <c r="N15" s="287">
        <f t="shared" ref="N15" si="3">IF(G15&gt;1,MAX(1,G15*(1+K15)*(1+K16)*(1+K17)),G15)</f>
        <v>0</v>
      </c>
    </row>
    <row r="16" spans="1:14" ht="35.4" customHeight="1" x14ac:dyDescent="0.3">
      <c r="A16" s="334"/>
      <c r="B16" s="374"/>
      <c r="C16" s="357"/>
      <c r="D16" s="360"/>
      <c r="E16" s="371"/>
      <c r="F16" s="368"/>
      <c r="G16" s="288"/>
      <c r="H16" s="320"/>
      <c r="I16" s="177"/>
      <c r="J16" s="259"/>
      <c r="K16" s="189">
        <f>-IF(ISBLANK(J16),0,VLOOKUP(J16,'Mitigations x Values'!$U$33:$W$39,3,FALSE))</f>
        <v>0</v>
      </c>
      <c r="L16" s="150"/>
      <c r="N16" s="288"/>
    </row>
    <row r="17" spans="1:14" ht="35.4" customHeight="1" x14ac:dyDescent="0.3">
      <c r="A17" s="335"/>
      <c r="B17" s="375"/>
      <c r="C17" s="358"/>
      <c r="D17" s="361"/>
      <c r="E17" s="372"/>
      <c r="F17" s="369"/>
      <c r="G17" s="289"/>
      <c r="H17" s="321"/>
      <c r="I17" s="177"/>
      <c r="J17" s="259"/>
      <c r="K17" s="189">
        <f>-IF(ISBLANK(J17),0,VLOOKUP(J17,'Mitigations x Values'!$U$33:$W$39,3,FALSE))</f>
        <v>0</v>
      </c>
      <c r="L17" s="150"/>
      <c r="N17" s="289"/>
    </row>
    <row r="18" spans="1:14" ht="35.4" customHeight="1" x14ac:dyDescent="0.3">
      <c r="A18" s="333" t="s">
        <v>303</v>
      </c>
      <c r="B18" s="336" t="s">
        <v>332</v>
      </c>
      <c r="C18" s="418">
        <f>VLOOKUP(B18,' Risks x Ratings'!H39:I42,2,FALSE)</f>
        <v>0</v>
      </c>
      <c r="D18" s="342" t="s">
        <v>120</v>
      </c>
      <c r="E18" s="333">
        <f>VLOOKUP(D18,' Risks x Ratings'!$C$105:$D$108,2,FALSE)</f>
        <v>0</v>
      </c>
      <c r="F18" s="363"/>
      <c r="G18" s="287">
        <f t="shared" ref="G18" si="4">IF(E18&gt;0,E18,C18)</f>
        <v>0</v>
      </c>
      <c r="H18" s="421" t="str">
        <f>IF(G18&gt;=3,"Mitigation Required", "No Mitigation Required")</f>
        <v>No Mitigation Required</v>
      </c>
      <c r="I18" s="177"/>
      <c r="J18" s="253"/>
      <c r="K18" s="212">
        <f>-IF(ISBLANK(J18),0,VLOOKUP(J18,'Mitigations x Values'!$U$42:$W$49,3,FALSE))</f>
        <v>0</v>
      </c>
      <c r="L18" s="148"/>
      <c r="N18" s="287">
        <f t="shared" ref="N18" si="5">IF(G18&gt;1,MAX(1,G18*(1+K18)*(1+K19)*(1+K20)),G18)</f>
        <v>0</v>
      </c>
    </row>
    <row r="19" spans="1:14" ht="35.4" customHeight="1" x14ac:dyDescent="0.3">
      <c r="A19" s="334"/>
      <c r="B19" s="337"/>
      <c r="C19" s="419"/>
      <c r="D19" s="343"/>
      <c r="E19" s="334"/>
      <c r="F19" s="364"/>
      <c r="G19" s="288"/>
      <c r="H19" s="422"/>
      <c r="I19" s="177"/>
      <c r="J19" s="253"/>
      <c r="K19" s="212">
        <f>-IF(ISBLANK(J19),0,VLOOKUP(J19,'Mitigations x Values'!$U$42:$W$49,3,FALSE))</f>
        <v>0</v>
      </c>
      <c r="L19" s="148"/>
      <c r="N19" s="288"/>
    </row>
    <row r="20" spans="1:14" ht="35.4" customHeight="1" x14ac:dyDescent="0.3">
      <c r="A20" s="335"/>
      <c r="B20" s="338"/>
      <c r="C20" s="420"/>
      <c r="D20" s="344"/>
      <c r="E20" s="335"/>
      <c r="F20" s="365"/>
      <c r="G20" s="289"/>
      <c r="H20" s="423"/>
      <c r="I20" s="177"/>
      <c r="J20" s="253"/>
      <c r="K20" s="212">
        <f>-IF(ISBLANK(J20),0,VLOOKUP(J20,'Mitigations x Values'!$U$42:$W$49,3,FALSE))</f>
        <v>0</v>
      </c>
      <c r="L20" s="148"/>
      <c r="N20" s="289"/>
    </row>
    <row r="21" spans="1:14" x14ac:dyDescent="0.3">
      <c r="A21" s="290" t="s">
        <v>94</v>
      </c>
      <c r="B21" s="291"/>
      <c r="C21" s="77" t="s">
        <v>103</v>
      </c>
      <c r="D21" s="290" t="s">
        <v>95</v>
      </c>
      <c r="E21" s="318"/>
      <c r="F21" s="318"/>
      <c r="G21" s="86"/>
      <c r="H21" s="87"/>
      <c r="I21" s="177"/>
      <c r="J21" s="263"/>
      <c r="K21" s="86"/>
      <c r="L21" s="151"/>
      <c r="N21" s="100"/>
    </row>
    <row r="22" spans="1:14" s="26" customFormat="1" ht="31.8" customHeight="1" x14ac:dyDescent="0.3">
      <c r="A22" s="293" t="s">
        <v>49</v>
      </c>
      <c r="B22" s="316" t="s">
        <v>211</v>
      </c>
      <c r="C22" s="292">
        <f>VLOOKUP(B22,' Risks x Ratings'!$C$98:$D$101,2,FALSE)</f>
        <v>0</v>
      </c>
      <c r="D22" s="317"/>
      <c r="E22" s="317"/>
      <c r="F22" s="317"/>
      <c r="G22" s="292">
        <f>C22</f>
        <v>0</v>
      </c>
      <c r="H22" s="300" t="str">
        <f>IF(G22&gt;=3,"Mitigation Required", "No Mitigation Required")</f>
        <v>No Mitigation Required</v>
      </c>
      <c r="I22" s="228"/>
      <c r="J22" s="235"/>
      <c r="K22" s="192">
        <f>-IF(ISBLANK(J22),0,VLOOKUP(J22,'Mitigations x Values'!$C$2:$E$25,3,FALSE))</f>
        <v>0</v>
      </c>
      <c r="L22" s="221"/>
      <c r="M22" s="229"/>
      <c r="N22" s="287">
        <f>IF(G22&gt;1,MAX(1,G22*(1+K22)*(1+K23)*(1+K24)),G22)</f>
        <v>0</v>
      </c>
    </row>
    <row r="23" spans="1:14" s="26" customFormat="1" ht="31.8" customHeight="1" x14ac:dyDescent="0.3">
      <c r="A23" s="294"/>
      <c r="B23" s="316"/>
      <c r="C23" s="292"/>
      <c r="D23" s="317"/>
      <c r="E23" s="317"/>
      <c r="F23" s="317"/>
      <c r="G23" s="292"/>
      <c r="H23" s="300"/>
      <c r="I23" s="228"/>
      <c r="J23" s="261"/>
      <c r="K23" s="192">
        <f>-IF(ISBLANK(J23),0,VLOOKUP(J23,'Mitigations x Values'!$C$2:$E$25,3,FALSE))</f>
        <v>0</v>
      </c>
      <c r="L23" s="222"/>
      <c r="M23" s="229"/>
      <c r="N23" s="288"/>
    </row>
    <row r="24" spans="1:14" s="26" customFormat="1" ht="31.8" customHeight="1" x14ac:dyDescent="0.3">
      <c r="A24" s="294"/>
      <c r="B24" s="316"/>
      <c r="C24" s="292"/>
      <c r="D24" s="317"/>
      <c r="E24" s="317"/>
      <c r="F24" s="317"/>
      <c r="G24" s="292"/>
      <c r="H24" s="300"/>
      <c r="I24" s="228"/>
      <c r="J24" s="265"/>
      <c r="K24" s="192">
        <f>-IF(ISBLANK(J24),0,VLOOKUP(J24,'Mitigations x Values'!$C$2:$E$25,3,FALSE))</f>
        <v>0</v>
      </c>
      <c r="L24" s="223"/>
      <c r="M24" s="229"/>
      <c r="N24" s="289"/>
    </row>
    <row r="25" spans="1:14" s="26" customFormat="1" ht="31.8" customHeight="1" x14ac:dyDescent="0.3">
      <c r="A25" s="294"/>
      <c r="B25" s="326" t="s">
        <v>211</v>
      </c>
      <c r="C25" s="293">
        <f>VLOOKUP(B25,' Risks x Ratings'!$C$98:$D$101,2,FALSE)</f>
        <v>0</v>
      </c>
      <c r="D25" s="349"/>
      <c r="E25" s="349"/>
      <c r="F25" s="349"/>
      <c r="G25" s="328">
        <f t="shared" ref="G25:G34" si="6">C25</f>
        <v>0</v>
      </c>
      <c r="H25" s="325" t="str">
        <f>IF(G25&gt;=3,"Mitigation Required", "No Mitigation Required")</f>
        <v>No Mitigation Required</v>
      </c>
      <c r="I25" s="228"/>
      <c r="J25" s="262"/>
      <c r="K25" s="220">
        <f>-IF(ISBLANK(J25),0,VLOOKUP(J25,'Mitigations x Values'!$C$2:$E$25,3,FALSE))</f>
        <v>0</v>
      </c>
      <c r="L25" s="224"/>
      <c r="M25" s="229"/>
      <c r="N25" s="287">
        <f t="shared" ref="N25" si="7">IF(G25&gt;1,MAX(1,G25*(1+K25)*(1+K26)*(1+K27)),G25)</f>
        <v>0</v>
      </c>
    </row>
    <row r="26" spans="1:14" s="26" customFormat="1" ht="31.8" customHeight="1" x14ac:dyDescent="0.3">
      <c r="A26" s="294"/>
      <c r="B26" s="326"/>
      <c r="C26" s="294"/>
      <c r="D26" s="349"/>
      <c r="E26" s="349"/>
      <c r="F26" s="349"/>
      <c r="G26" s="328"/>
      <c r="H26" s="325"/>
      <c r="I26" s="228"/>
      <c r="J26" s="262"/>
      <c r="K26" s="220">
        <f>-IF(ISBLANK(J26),0,VLOOKUP(J26,'Mitigations x Values'!$C$2:$E$25,3,FALSE))</f>
        <v>0</v>
      </c>
      <c r="L26" s="224"/>
      <c r="M26" s="229"/>
      <c r="N26" s="288"/>
    </row>
    <row r="27" spans="1:14" s="26" customFormat="1" ht="31.8" customHeight="1" x14ac:dyDescent="0.3">
      <c r="A27" s="294"/>
      <c r="B27" s="326"/>
      <c r="C27" s="295"/>
      <c r="D27" s="349"/>
      <c r="E27" s="349"/>
      <c r="F27" s="349"/>
      <c r="G27" s="328"/>
      <c r="H27" s="325"/>
      <c r="I27" s="228"/>
      <c r="J27" s="266"/>
      <c r="K27" s="220">
        <f>-IF(ISBLANK(J27),0,VLOOKUP(J27,'Mitigations x Values'!$C$2:$E$25,3,FALSE))</f>
        <v>0</v>
      </c>
      <c r="L27" s="225"/>
      <c r="M27" s="229"/>
      <c r="N27" s="289"/>
    </row>
    <row r="28" spans="1:14" s="26" customFormat="1" ht="31.8" customHeight="1" x14ac:dyDescent="0.3">
      <c r="A28" s="294"/>
      <c r="B28" s="316" t="s">
        <v>211</v>
      </c>
      <c r="C28" s="296">
        <f>VLOOKUP(B28,' Risks x Ratings'!$C$98:$D$101,2,FALSE)</f>
        <v>0</v>
      </c>
      <c r="D28" s="424"/>
      <c r="E28" s="424"/>
      <c r="F28" s="424"/>
      <c r="G28" s="292">
        <f t="shared" si="6"/>
        <v>0</v>
      </c>
      <c r="H28" s="300" t="str">
        <f>IF(G28&gt;=3,"Mitigation Required", "No Mitigation Required")</f>
        <v>No Mitigation Required</v>
      </c>
      <c r="I28" s="228"/>
      <c r="J28" s="261"/>
      <c r="K28" s="192">
        <f>-IF(ISBLANK(J28),0,VLOOKUP(J28,'Mitigations x Values'!$C$2:$E$25,3,FALSE))</f>
        <v>0</v>
      </c>
      <c r="L28" s="222"/>
      <c r="M28" s="229"/>
      <c r="N28" s="287">
        <f t="shared" ref="N28" si="8">IF(G28&gt;1,MAX(1,G28*(1+K28)*(1+K29)*(1+K30)),G28)</f>
        <v>0</v>
      </c>
    </row>
    <row r="29" spans="1:14" s="26" customFormat="1" ht="31.8" customHeight="1" x14ac:dyDescent="0.3">
      <c r="A29" s="294"/>
      <c r="B29" s="316"/>
      <c r="C29" s="297"/>
      <c r="D29" s="424"/>
      <c r="E29" s="424"/>
      <c r="F29" s="424"/>
      <c r="G29" s="292"/>
      <c r="H29" s="300"/>
      <c r="I29" s="228"/>
      <c r="J29" s="261"/>
      <c r="K29" s="192">
        <f>-IF(ISBLANK(J29),0,VLOOKUP(J29,'Mitigations x Values'!$C$2:$E$25,3,FALSE))</f>
        <v>0</v>
      </c>
      <c r="L29" s="222"/>
      <c r="M29" s="229"/>
      <c r="N29" s="288"/>
    </row>
    <row r="30" spans="1:14" s="26" customFormat="1" ht="31.8" customHeight="1" x14ac:dyDescent="0.3">
      <c r="A30" s="294"/>
      <c r="B30" s="316"/>
      <c r="C30" s="298"/>
      <c r="D30" s="424"/>
      <c r="E30" s="424"/>
      <c r="F30" s="424"/>
      <c r="G30" s="292"/>
      <c r="H30" s="300"/>
      <c r="I30" s="228"/>
      <c r="J30" s="261"/>
      <c r="K30" s="192">
        <f>-IF(ISBLANK(J30),0,VLOOKUP(J30,'Mitigations x Values'!$C$2:$E$25,3,FALSE))</f>
        <v>0</v>
      </c>
      <c r="L30" s="222"/>
      <c r="M30" s="229"/>
      <c r="N30" s="289"/>
    </row>
    <row r="31" spans="1:14" s="26" customFormat="1" ht="31.8" customHeight="1" x14ac:dyDescent="0.3">
      <c r="A31" s="294"/>
      <c r="B31" s="301" t="s">
        <v>211</v>
      </c>
      <c r="C31" s="293">
        <f>VLOOKUP(B31,' Risks x Ratings'!$C$98:$D$101,2,FALSE)</f>
        <v>0</v>
      </c>
      <c r="D31" s="425"/>
      <c r="E31" s="426"/>
      <c r="F31" s="427"/>
      <c r="G31" s="287">
        <f t="shared" si="6"/>
        <v>0</v>
      </c>
      <c r="H31" s="313" t="str">
        <f>IF(G31&gt;=3,"Mitigation Required", "No Mitigation Required")</f>
        <v>No Mitigation Required</v>
      </c>
      <c r="I31" s="228"/>
      <c r="J31" s="171"/>
      <c r="K31" s="220">
        <f>-IF(ISBLANK(J31),0,VLOOKUP(J31,'Mitigations x Values'!$C$2:$E$25,3,FALSE))</f>
        <v>0</v>
      </c>
      <c r="L31" s="226"/>
      <c r="M31" s="229"/>
      <c r="N31" s="287">
        <f t="shared" ref="N31" si="9">IF(G31&gt;1,MAX(1,G31*(1+K31)*(1+K32)*(1+K33)),G31)</f>
        <v>0</v>
      </c>
    </row>
    <row r="32" spans="1:14" s="26" customFormat="1" ht="31.8" customHeight="1" x14ac:dyDescent="0.3">
      <c r="A32" s="294"/>
      <c r="B32" s="302"/>
      <c r="C32" s="294"/>
      <c r="D32" s="428"/>
      <c r="E32" s="429"/>
      <c r="F32" s="430"/>
      <c r="G32" s="288"/>
      <c r="H32" s="314"/>
      <c r="I32" s="228"/>
      <c r="J32" s="171"/>
      <c r="K32" s="220">
        <f>-IF(ISBLANK(J32),0,VLOOKUP(J32,'Mitigations x Values'!$C$2:$E$25,3,FALSE))</f>
        <v>0</v>
      </c>
      <c r="L32" s="226"/>
      <c r="M32" s="229"/>
      <c r="N32" s="288"/>
    </row>
    <row r="33" spans="1:14" s="26" customFormat="1" ht="31.8" customHeight="1" x14ac:dyDescent="0.3">
      <c r="A33" s="294"/>
      <c r="B33" s="303"/>
      <c r="C33" s="295"/>
      <c r="D33" s="431"/>
      <c r="E33" s="432"/>
      <c r="F33" s="433"/>
      <c r="G33" s="289"/>
      <c r="H33" s="315"/>
      <c r="I33" s="228"/>
      <c r="J33" s="171"/>
      <c r="K33" s="220">
        <f>-IF(ISBLANK(J33),0,VLOOKUP(J33,'Mitigations x Values'!$C$2:$E$25,3,FALSE))</f>
        <v>0</v>
      </c>
      <c r="L33" s="227"/>
      <c r="M33" s="229"/>
      <c r="N33" s="289"/>
    </row>
    <row r="34" spans="1:14" s="26" customFormat="1" ht="31.8" customHeight="1" x14ac:dyDescent="0.3">
      <c r="A34" s="294"/>
      <c r="B34" s="316" t="s">
        <v>211</v>
      </c>
      <c r="C34" s="296">
        <f>VLOOKUP(B34,' Risks x Ratings'!$C$98:$D$101,2,FALSE)</f>
        <v>0</v>
      </c>
      <c r="D34" s="424"/>
      <c r="E34" s="424"/>
      <c r="F34" s="424"/>
      <c r="G34" s="292">
        <f t="shared" si="6"/>
        <v>0</v>
      </c>
      <c r="H34" s="300" t="str">
        <f>IF(G34&gt;=3,"Mitigation Required", "No Mitigation Required")</f>
        <v>No Mitigation Required</v>
      </c>
      <c r="I34" s="228"/>
      <c r="J34" s="267"/>
      <c r="K34" s="192">
        <f>-IF(ISBLANK(J34),0,VLOOKUP(J34,'Mitigations x Values'!$C$2:$E$25,3,FALSE))</f>
        <v>0</v>
      </c>
      <c r="L34" s="166"/>
      <c r="M34" s="229"/>
      <c r="N34" s="287">
        <f t="shared" ref="N34" si="10">IF(G34&gt;1,MAX(1,G34*(1+K34)*(1+K35)*(1+K36)),G34)</f>
        <v>0</v>
      </c>
    </row>
    <row r="35" spans="1:14" s="26" customFormat="1" ht="31.8" customHeight="1" x14ac:dyDescent="0.3">
      <c r="A35" s="294"/>
      <c r="B35" s="316"/>
      <c r="C35" s="297"/>
      <c r="D35" s="424"/>
      <c r="E35" s="424"/>
      <c r="F35" s="424"/>
      <c r="G35" s="292"/>
      <c r="H35" s="300"/>
      <c r="I35" s="228"/>
      <c r="J35" s="267"/>
      <c r="K35" s="192">
        <f>-IF(ISBLANK(J35),0,VLOOKUP(J35,'Mitigations x Values'!$C$2:$E$25,3,FALSE))</f>
        <v>0</v>
      </c>
      <c r="L35" s="166"/>
      <c r="M35" s="229"/>
      <c r="N35" s="288"/>
    </row>
    <row r="36" spans="1:14" s="26" customFormat="1" ht="31.8" customHeight="1" x14ac:dyDescent="0.3">
      <c r="A36" s="295"/>
      <c r="B36" s="316"/>
      <c r="C36" s="298"/>
      <c r="D36" s="424"/>
      <c r="E36" s="424"/>
      <c r="F36" s="424"/>
      <c r="G36" s="292"/>
      <c r="H36" s="300"/>
      <c r="I36" s="228"/>
      <c r="J36" s="267"/>
      <c r="K36" s="192">
        <f>-IF(ISBLANK(J36),0,VLOOKUP(J36,'Mitigations x Values'!$C$2:$E$25,3,FALSE))</f>
        <v>0</v>
      </c>
      <c r="L36" s="166"/>
      <c r="M36" s="229"/>
      <c r="N36" s="289"/>
    </row>
    <row r="37" spans="1:14" ht="21.6" thickBot="1" x14ac:dyDescent="0.45">
      <c r="A37" s="90"/>
      <c r="B37" s="91"/>
      <c r="C37" s="92"/>
      <c r="D37" s="92"/>
      <c r="E37" s="93"/>
      <c r="F37" s="94" t="s">
        <v>496</v>
      </c>
      <c r="G37" s="95">
        <f>SUMIF(G6:G34,"&gt;1")</f>
        <v>0</v>
      </c>
      <c r="H37" s="92"/>
      <c r="I37" s="177"/>
      <c r="J37" s="211"/>
      <c r="K37" s="94">
        <f>SUM(K22:K36,K6:K17)</f>
        <v>0</v>
      </c>
      <c r="L37" s="91"/>
      <c r="M37" s="179"/>
      <c r="N37" s="92">
        <f>SUM(N6:N36)</f>
        <v>0</v>
      </c>
    </row>
    <row r="38" spans="1:14" ht="15" thickTop="1" x14ac:dyDescent="0.3"/>
    <row r="44" spans="1:14" x14ac:dyDescent="0.3">
      <c r="B44" s="96"/>
    </row>
    <row r="46" spans="1:14" x14ac:dyDescent="0.3">
      <c r="C46" s="19"/>
    </row>
    <row r="47" spans="1:14" x14ac:dyDescent="0.3">
      <c r="B47"/>
    </row>
    <row r="48" spans="1:14" x14ac:dyDescent="0.3">
      <c r="B48"/>
    </row>
    <row r="49" spans="2:6" x14ac:dyDescent="0.3">
      <c r="C49" s="19"/>
      <c r="D49" s="81"/>
    </row>
    <row r="51" spans="2:6" x14ac:dyDescent="0.3">
      <c r="D51" s="82"/>
    </row>
    <row r="52" spans="2:6" x14ac:dyDescent="0.3">
      <c r="D52" s="82"/>
    </row>
    <row r="53" spans="2:6" x14ac:dyDescent="0.3">
      <c r="D53" s="82"/>
    </row>
    <row r="54" spans="2:6" x14ac:dyDescent="0.3">
      <c r="D54" s="82"/>
    </row>
    <row r="55" spans="2:6" x14ac:dyDescent="0.3">
      <c r="B55" s="88"/>
      <c r="C55" s="62"/>
      <c r="D55" s="82"/>
    </row>
    <row r="58" spans="2:6" x14ac:dyDescent="0.3">
      <c r="E58" s="71"/>
      <c r="F58" s="71"/>
    </row>
    <row r="59" spans="2:6" x14ac:dyDescent="0.3">
      <c r="B59" s="61"/>
      <c r="C59" s="19"/>
      <c r="D59" s="82"/>
    </row>
    <row r="60" spans="2:6" x14ac:dyDescent="0.3">
      <c r="D60" s="82"/>
    </row>
    <row r="61" spans="2:6" x14ac:dyDescent="0.3">
      <c r="B61" s="61"/>
      <c r="C61" s="19"/>
      <c r="D61" s="82"/>
    </row>
    <row r="62" spans="2:6" x14ac:dyDescent="0.3">
      <c r="D62" s="82"/>
    </row>
    <row r="66" spans="2:4" x14ac:dyDescent="0.3">
      <c r="D66" s="82"/>
    </row>
    <row r="67" spans="2:4" x14ac:dyDescent="0.3">
      <c r="B67" s="88"/>
      <c r="C67" s="62"/>
      <c r="D67" s="82"/>
    </row>
    <row r="68" spans="2:4" x14ac:dyDescent="0.3">
      <c r="D68" s="82"/>
    </row>
    <row r="69" spans="2:4" x14ac:dyDescent="0.3">
      <c r="D69" s="82"/>
    </row>
    <row r="71" spans="2:4" x14ac:dyDescent="0.3">
      <c r="B71" s="61"/>
      <c r="C71" s="19"/>
    </row>
    <row r="73" spans="2:4" x14ac:dyDescent="0.3">
      <c r="B73" s="61"/>
      <c r="C73" s="19"/>
    </row>
    <row r="74" spans="2:4" x14ac:dyDescent="0.3">
      <c r="D74" s="82"/>
    </row>
    <row r="75" spans="2:4" x14ac:dyDescent="0.3">
      <c r="D75" s="82"/>
    </row>
    <row r="76" spans="2:4" x14ac:dyDescent="0.3">
      <c r="D76" s="82"/>
    </row>
    <row r="77" spans="2:4" x14ac:dyDescent="0.3">
      <c r="D77" s="82"/>
    </row>
    <row r="80" spans="2:4" x14ac:dyDescent="0.3">
      <c r="B80" s="89"/>
    </row>
    <row r="81" spans="2:2" x14ac:dyDescent="0.3">
      <c r="B81" s="89"/>
    </row>
  </sheetData>
  <sheetProtection algorithmName="SHA-512" hashValue="3f1QhVpNWv/V9rVn+sNSlv5/Ub0fXu6ZBx7y8cBlPLm3rv1tHbpJjbj7hMEQ+P7pKqOFD3BGpvwcSyGUdI9vzA==" saltValue="hvHOD0iIz7IyTERNt4TM4A==" spinCount="100000" sheet="1" objects="1" scenarios="1"/>
  <mergeCells count="80">
    <mergeCell ref="G18:G20"/>
    <mergeCell ref="H18:H20"/>
    <mergeCell ref="N18:N20"/>
    <mergeCell ref="G22:G24"/>
    <mergeCell ref="H22:H24"/>
    <mergeCell ref="N22:N24"/>
    <mergeCell ref="N25:N27"/>
    <mergeCell ref="G28:G30"/>
    <mergeCell ref="H28:H30"/>
    <mergeCell ref="N28:N30"/>
    <mergeCell ref="G25:G27"/>
    <mergeCell ref="H25:H27"/>
    <mergeCell ref="G34:G36"/>
    <mergeCell ref="H34:H36"/>
    <mergeCell ref="N34:N36"/>
    <mergeCell ref="N31:N33"/>
    <mergeCell ref="G31:G33"/>
    <mergeCell ref="H31:H33"/>
    <mergeCell ref="A22:A36"/>
    <mergeCell ref="B22:B24"/>
    <mergeCell ref="C22:C24"/>
    <mergeCell ref="D22:F24"/>
    <mergeCell ref="B28:B30"/>
    <mergeCell ref="C28:C30"/>
    <mergeCell ref="D28:F30"/>
    <mergeCell ref="B34:B36"/>
    <mergeCell ref="C34:C36"/>
    <mergeCell ref="D34:F36"/>
    <mergeCell ref="B31:B33"/>
    <mergeCell ref="C31:C33"/>
    <mergeCell ref="D31:F33"/>
    <mergeCell ref="B25:B27"/>
    <mergeCell ref="C25:C27"/>
    <mergeCell ref="D25:F27"/>
    <mergeCell ref="A21:B21"/>
    <mergeCell ref="D21:F21"/>
    <mergeCell ref="A15:A17"/>
    <mergeCell ref="B15:B17"/>
    <mergeCell ref="C15:C17"/>
    <mergeCell ref="D15:D17"/>
    <mergeCell ref="E15:E17"/>
    <mergeCell ref="A18:A20"/>
    <mergeCell ref="B18:B20"/>
    <mergeCell ref="C18:C20"/>
    <mergeCell ref="D18:D20"/>
    <mergeCell ref="E18:E20"/>
    <mergeCell ref="F18:F20"/>
    <mergeCell ref="F12:F14"/>
    <mergeCell ref="G12:G14"/>
    <mergeCell ref="H12:H14"/>
    <mergeCell ref="N12:N14"/>
    <mergeCell ref="G15:G17"/>
    <mergeCell ref="H15:H17"/>
    <mergeCell ref="N15:N17"/>
    <mergeCell ref="F15:F17"/>
    <mergeCell ref="A12:A14"/>
    <mergeCell ref="B12:B14"/>
    <mergeCell ref="C12:C14"/>
    <mergeCell ref="D12:D14"/>
    <mergeCell ref="E12:E14"/>
    <mergeCell ref="N6:N8"/>
    <mergeCell ref="A9:A11"/>
    <mergeCell ref="B9:B11"/>
    <mergeCell ref="C9:C11"/>
    <mergeCell ref="D9:D11"/>
    <mergeCell ref="E9:E11"/>
    <mergeCell ref="F9:F11"/>
    <mergeCell ref="G9:G11"/>
    <mergeCell ref="H9:H11"/>
    <mergeCell ref="N9:N11"/>
    <mergeCell ref="A4:H4"/>
    <mergeCell ref="J4:L4"/>
    <mergeCell ref="A6:A8"/>
    <mergeCell ref="B6:B8"/>
    <mergeCell ref="C6:C8"/>
    <mergeCell ref="D6:D8"/>
    <mergeCell ref="E6:E8"/>
    <mergeCell ref="F6:F8"/>
    <mergeCell ref="G6:G8"/>
    <mergeCell ref="H6:H8"/>
  </mergeCells>
  <conditionalFormatting sqref="A2">
    <cfRule type="containsText" dxfId="79" priority="2" operator="containsText" text="This risk is present">
      <formula>NOT(ISERROR(SEARCH("This risk is present",A2)))</formula>
    </cfRule>
  </conditionalFormatting>
  <conditionalFormatting sqref="A4:XFD37">
    <cfRule type="expression" dxfId="78" priority="1">
      <formula>EXACT("This risk is not present or applicable",$A$2)</formula>
    </cfRule>
  </conditionalFormatting>
  <conditionalFormatting sqref="G6 G9 G12 G15">
    <cfRule type="cellIs" dxfId="77" priority="18" operator="between">
      <formula>3</formula>
      <formula>4.9</formula>
    </cfRule>
    <cfRule type="cellIs" dxfId="76" priority="19" operator="greaterThanOrEqual">
      <formula>5</formula>
    </cfRule>
    <cfRule type="cellIs" dxfId="75" priority="20" operator="between">
      <formula>0</formula>
      <formula>2.9</formula>
    </cfRule>
  </conditionalFormatting>
  <conditionalFormatting sqref="G18">
    <cfRule type="cellIs" dxfId="74" priority="6" operator="between">
      <formula>3</formula>
      <formula>4.9</formula>
    </cfRule>
    <cfRule type="cellIs" dxfId="73" priority="7" operator="greaterThanOrEqual">
      <formula>5</formula>
    </cfRule>
    <cfRule type="cellIs" dxfId="72" priority="8" operator="between">
      <formula>0</formula>
      <formula>2.9</formula>
    </cfRule>
  </conditionalFormatting>
  <conditionalFormatting sqref="G22 G25 G28 G31 G34">
    <cfRule type="cellIs" dxfId="71" priority="15" operator="between">
      <formula>3</formula>
      <formula>4.9</formula>
    </cfRule>
    <cfRule type="cellIs" dxfId="70" priority="16" operator="greaterThanOrEqual">
      <formula>5</formula>
    </cfRule>
    <cfRule type="cellIs" dxfId="69" priority="17" operator="between">
      <formula>0</formula>
      <formula>2.9</formula>
    </cfRule>
  </conditionalFormatting>
  <conditionalFormatting sqref="N6 N9 N12 N15">
    <cfRule type="cellIs" dxfId="68" priority="12" operator="between">
      <formula>3</formula>
      <formula>4.9</formula>
    </cfRule>
    <cfRule type="cellIs" dxfId="67" priority="13" operator="greaterThanOrEqual">
      <formula>5</formula>
    </cfRule>
    <cfRule type="cellIs" dxfId="66" priority="14" operator="between">
      <formula>0</formula>
      <formula>2.9</formula>
    </cfRule>
  </conditionalFormatting>
  <conditionalFormatting sqref="N18">
    <cfRule type="cellIs" dxfId="65" priority="3" operator="between">
      <formula>3</formula>
      <formula>4.9</formula>
    </cfRule>
    <cfRule type="cellIs" dxfId="64" priority="4" operator="greaterThanOrEqual">
      <formula>5</formula>
    </cfRule>
    <cfRule type="cellIs" dxfId="63" priority="5" operator="between">
      <formula>0</formula>
      <formula>2.9</formula>
    </cfRule>
  </conditionalFormatting>
  <conditionalFormatting sqref="N22 N25 N28 N31 N34">
    <cfRule type="cellIs" dxfId="62" priority="9" operator="between">
      <formula>3</formula>
      <formula>4.9</formula>
    </cfRule>
    <cfRule type="cellIs" dxfId="61" priority="10" operator="greaterThanOrEqual">
      <formula>5</formula>
    </cfRule>
    <cfRule type="cellIs" dxfId="60" priority="11" operator="between">
      <formula>0</formula>
      <formula>2.9</formula>
    </cfRule>
  </conditionalFormatting>
  <printOptions horizontalCentered="1"/>
  <pageMargins left="0.25" right="0.25" top="0.75" bottom="0.75" header="0.3" footer="0.3"/>
  <pageSetup scale="56"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BBE42B30-2772-49A1-A523-08D1EB4676B2}">
          <x14:formula1>
            <xm:f>'Mitigations x Values'!$C$2:$C$25</xm:f>
          </x14:formula1>
          <xm:sqref>J22:J36</xm:sqref>
        </x14:dataValidation>
        <x14:dataValidation type="list" allowBlank="1" showInputMessage="1" showErrorMessage="1" xr:uid="{5F5FC532-E2F8-4F90-A6B5-A694EF825497}">
          <x14:formula1>
            <xm:f>' Risks x Ratings'!$C$98:$C$101</xm:f>
          </x14:formula1>
          <xm:sqref>B22:B36</xm:sqref>
        </x14:dataValidation>
        <x14:dataValidation type="list" showInputMessage="1" showErrorMessage="1" xr:uid="{FCF8555E-D4F7-40FD-8C1F-0594008C7DA5}">
          <x14:formula1>
            <xm:f>' Risks x Ratings'!$C$63:$C$66</xm:f>
          </x14:formula1>
          <xm:sqref>B9:B11</xm:sqref>
        </x14:dataValidation>
        <x14:dataValidation type="list" showInputMessage="1" showErrorMessage="1" xr:uid="{8702891B-EDE8-41A8-B0F6-1CF91C99353F}">
          <x14:formula1>
            <xm:f>' Risks x Ratings'!$C$105:$C$108</xm:f>
          </x14:formula1>
          <xm:sqref>D15 D18</xm:sqref>
        </x14:dataValidation>
        <x14:dataValidation type="list" allowBlank="1" showInputMessage="1" showErrorMessage="1" xr:uid="{FF563C85-8C78-4F0B-89BD-2795291DB81D}">
          <x14:formula1>
            <xm:f>' Risks x Ratings'!$M$24:$M$28</xm:f>
          </x14:formula1>
          <xm:sqref>B6:B8</xm:sqref>
        </x14:dataValidation>
        <x14:dataValidation type="list" allowBlank="1" showInputMessage="1" showErrorMessage="1" xr:uid="{7023E916-E96C-4B9E-BF55-5D04F6098661}">
          <x14:formula1>
            <xm:f>' Risks x Ratings'!$H$44:$H$47</xm:f>
          </x14:formula1>
          <xm:sqref>B12:B14</xm:sqref>
        </x14:dataValidation>
        <x14:dataValidation type="list" allowBlank="1" showInputMessage="1" showErrorMessage="1" xr:uid="{8C4FA232-B9D7-4A41-9753-9952FEA160FF}">
          <x14:formula1>
            <xm:f>' Risks x Ratings'!$H$39:$H$42</xm:f>
          </x14:formula1>
          <xm:sqref>B18:B20</xm:sqref>
        </x14:dataValidation>
        <x14:dataValidation type="list" showInputMessage="1" showErrorMessage="1" xr:uid="{3A70A8B1-E469-42E4-B22F-C6BCC0D02F99}">
          <x14:formula1>
            <xm:f>' Risks x Ratings'!$C$112:$C$114</xm:f>
          </x14:formula1>
          <xm:sqref>D6:D14</xm:sqref>
        </x14:dataValidation>
        <x14:dataValidation type="list" allowBlank="1" showInputMessage="1" showErrorMessage="1" xr:uid="{EFC8EC6D-22CE-4CF4-9A55-13B93BAD9E72}">
          <x14:formula1>
            <xm:f>' Risks x Ratings'!$H$34:$H$37</xm:f>
          </x14:formula1>
          <xm:sqref>B15:B17</xm:sqref>
        </x14:dataValidation>
        <x14:dataValidation type="list" allowBlank="1" showInputMessage="1" showErrorMessage="1" xr:uid="{715BA022-36DF-4AA8-BC81-23B5450D0FB4}">
          <x14:formula1>
            <xm:f>'Mitigations x Values'!$C$28:$C$29</xm:f>
          </x14:formula1>
          <xm:sqref>A2</xm:sqref>
        </x14:dataValidation>
        <x14:dataValidation type="list" allowBlank="1" showInputMessage="1" showErrorMessage="1" xr:uid="{A1E4669B-3F3B-4FA6-8456-EB616475A518}">
          <x14:formula1>
            <xm:f>'Mitigations x Values'!$U$13:$U$20</xm:f>
          </x14:formula1>
          <xm:sqref>J9:J11</xm:sqref>
        </x14:dataValidation>
        <x14:dataValidation type="list" allowBlank="1" showInputMessage="1" showErrorMessage="1" xr:uid="{9343DFE9-9B1A-4561-B3CB-037BE7809223}">
          <x14:formula1>
            <xm:f>'Mitigations x Values'!$U$23:$U$30</xm:f>
          </x14:formula1>
          <xm:sqref>J12:J14</xm:sqref>
        </x14:dataValidation>
        <x14:dataValidation type="list" allowBlank="1" showInputMessage="1" showErrorMessage="1" xr:uid="{92EAB528-99D6-4642-916F-7E0CF9452E4E}">
          <x14:formula1>
            <xm:f>'Mitigations x Values'!$U$33:$U$39</xm:f>
          </x14:formula1>
          <xm:sqref>J15:J17</xm:sqref>
        </x14:dataValidation>
        <x14:dataValidation type="list" allowBlank="1" showInputMessage="1" showErrorMessage="1" xr:uid="{DE6B6B7E-8889-4B91-9104-637BE6B853E2}">
          <x14:formula1>
            <xm:f>'Mitigations x Values'!$U$42:$U$49</xm:f>
          </x14:formula1>
          <xm:sqref>J18:J20</xm:sqref>
        </x14:dataValidation>
        <x14:dataValidation type="list" allowBlank="1" showInputMessage="1" showErrorMessage="1" xr:uid="{0BE418CD-4199-45AF-B9D7-30804CCEA0C3}">
          <x14:formula1>
            <xm:f>'Mitigations x Values'!$U$52:$U$62</xm:f>
          </x14:formula1>
          <xm:sqref>J6:J8</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5F0BC-E7E3-4A18-A055-92D3C1717177}">
  <dimension ref="A1:N90"/>
  <sheetViews>
    <sheetView zoomScale="85" zoomScaleNormal="85" workbookViewId="0">
      <pane xSplit="2" ySplit="5" topLeftCell="C6" activePane="bottomRight" state="frozen"/>
      <selection activeCell="B28" sqref="B28:B30"/>
      <selection pane="topRight" activeCell="B28" sqref="B28:B30"/>
      <selection pane="bottomLeft" activeCell="B28" sqref="B28:B30"/>
      <selection pane="bottomRight" activeCell="J10" sqref="J10"/>
    </sheetView>
  </sheetViews>
  <sheetFormatPr defaultColWidth="9" defaultRowHeight="14.4" x14ac:dyDescent="0.3"/>
  <cols>
    <col min="1" max="1" width="27.109375" style="63" customWidth="1"/>
    <col min="2" max="2" width="23.88671875" style="26" customWidth="1"/>
    <col min="3" max="3" width="9.6640625" style="1" customWidth="1"/>
    <col min="4" max="4" width="28.44140625" style="26" customWidth="1"/>
    <col min="5" max="5" width="11.6640625" customWidth="1"/>
    <col min="6" max="6" width="32.109375" customWidth="1"/>
    <col min="7" max="7" width="11.109375" style="123" customWidth="1"/>
    <col min="8" max="8" width="15.109375" style="123" customWidth="1"/>
    <col min="9" max="9" width="1.6640625" style="176" customWidth="1"/>
    <col min="10" max="10" width="49.77734375" style="1" customWidth="1"/>
    <col min="11" max="11" width="13.5546875" style="123" customWidth="1"/>
    <col min="12" max="12" width="42.77734375" customWidth="1"/>
    <col min="13" max="13" width="2.6640625" style="176" customWidth="1"/>
    <col min="14" max="14" width="15.77734375" style="19" customWidth="1"/>
  </cols>
  <sheetData>
    <row r="1" spans="1:14" ht="21.9" customHeight="1" x14ac:dyDescent="0.3">
      <c r="A1" s="186" t="s">
        <v>96</v>
      </c>
      <c r="B1" s="181" t="s">
        <v>221</v>
      </c>
      <c r="C1" s="125"/>
      <c r="D1" s="125"/>
      <c r="E1" s="125"/>
      <c r="F1" s="125"/>
      <c r="J1" s="59"/>
    </row>
    <row r="2" spans="1:14" ht="54.6" customHeight="1" x14ac:dyDescent="0.3">
      <c r="A2" s="175" t="s">
        <v>419</v>
      </c>
      <c r="B2" s="135" t="s">
        <v>489</v>
      </c>
      <c r="C2" s="125"/>
      <c r="D2" s="125"/>
      <c r="E2" s="125"/>
      <c r="F2" s="125"/>
    </row>
    <row r="3" spans="1:14" ht="21.9" customHeight="1" x14ac:dyDescent="0.3">
      <c r="A3" s="75"/>
      <c r="B3" s="125"/>
      <c r="C3" s="125"/>
      <c r="D3" s="125"/>
      <c r="E3" s="125"/>
      <c r="F3" s="125"/>
    </row>
    <row r="4" spans="1:14" ht="34.65" customHeight="1" x14ac:dyDescent="0.3">
      <c r="A4" s="329" t="s">
        <v>564</v>
      </c>
      <c r="B4" s="329"/>
      <c r="C4" s="329"/>
      <c r="D4" s="329"/>
      <c r="E4" s="329"/>
      <c r="F4" s="329"/>
      <c r="G4" s="329"/>
      <c r="H4" s="329"/>
      <c r="J4" s="329" t="s">
        <v>565</v>
      </c>
      <c r="K4" s="329"/>
      <c r="L4" s="329"/>
    </row>
    <row r="5" spans="1:14" ht="52.2"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33.6" customHeight="1" x14ac:dyDescent="0.3">
      <c r="A6" s="333" t="s">
        <v>307</v>
      </c>
      <c r="B6" s="336" t="s">
        <v>336</v>
      </c>
      <c r="C6" s="339">
        <f>VLOOKUP(B6,' Risks x Ratings'!H51:I54,2,FALSE)</f>
        <v>1</v>
      </c>
      <c r="D6" s="330" t="s">
        <v>120</v>
      </c>
      <c r="E6" s="333">
        <f>VLOOKUP(D6,' Risks x Ratings'!C112:D114,2,FALSE)</f>
        <v>0</v>
      </c>
      <c r="F6" s="363"/>
      <c r="G6" s="287">
        <f>IF(E6&gt;0,E6,C6)</f>
        <v>1</v>
      </c>
      <c r="H6" s="319" t="str">
        <f>IF(G6&gt;=3,"Mitigation Required", "No Mitigation Required")</f>
        <v>No Mitigation Required</v>
      </c>
      <c r="I6" s="177"/>
      <c r="J6" s="250"/>
      <c r="K6" s="194">
        <f>-IF(ISBLANK(J6),0,VLOOKUP(J6,'Mitigations x Values'!$AA$73:$AC$83,3,FALSE))</f>
        <v>0</v>
      </c>
      <c r="L6" s="137"/>
      <c r="M6" s="178"/>
      <c r="N6" s="287">
        <f>IF(G6&gt;1,MAX(1,G6*(1+K6)*(1+K7)*(1+K8)),G6)</f>
        <v>1</v>
      </c>
    </row>
    <row r="7" spans="1:14" ht="24" customHeight="1" x14ac:dyDescent="0.3">
      <c r="A7" s="334"/>
      <c r="B7" s="337"/>
      <c r="C7" s="340"/>
      <c r="D7" s="331"/>
      <c r="E7" s="334"/>
      <c r="F7" s="364"/>
      <c r="G7" s="288"/>
      <c r="H7" s="320"/>
      <c r="I7" s="177"/>
      <c r="J7" s="250"/>
      <c r="K7" s="194">
        <f>-IF(ISBLANK(J7),0,VLOOKUP(J7,'Mitigations x Values'!$AA$73:$AC$83,3,FALSE))</f>
        <v>0</v>
      </c>
      <c r="L7" s="137"/>
      <c r="M7" s="178"/>
      <c r="N7" s="288"/>
    </row>
    <row r="8" spans="1:14" ht="24" customHeight="1" x14ac:dyDescent="0.3">
      <c r="A8" s="335"/>
      <c r="B8" s="338"/>
      <c r="C8" s="341"/>
      <c r="D8" s="332"/>
      <c r="E8" s="335"/>
      <c r="F8" s="365"/>
      <c r="G8" s="289"/>
      <c r="H8" s="321"/>
      <c r="I8" s="177"/>
      <c r="J8" s="250"/>
      <c r="K8" s="194">
        <f>-IF(ISBLANK(J8),0,VLOOKUP(J8,'Mitigations x Values'!$AA$73:$AC$83,3,FALSE))</f>
        <v>0</v>
      </c>
      <c r="L8" s="137"/>
      <c r="M8" s="178"/>
      <c r="N8" s="289"/>
    </row>
    <row r="9" spans="1:14" ht="24" customHeight="1" x14ac:dyDescent="0.3">
      <c r="A9" s="333" t="s">
        <v>295</v>
      </c>
      <c r="B9" s="414" t="s">
        <v>341</v>
      </c>
      <c r="C9" s="356">
        <f>VLOOKUP(B9,' Risks x Ratings'!H57:I60,2,FALSE)</f>
        <v>0</v>
      </c>
      <c r="D9" s="359" t="s">
        <v>120</v>
      </c>
      <c r="E9" s="370">
        <f>VLOOKUP(D9,' Risks x Ratings'!C112:D114,2,FALSE)</f>
        <v>0</v>
      </c>
      <c r="F9" s="367"/>
      <c r="G9" s="287">
        <f>IF(E9&gt;0,E9,C9)</f>
        <v>0</v>
      </c>
      <c r="H9" s="319" t="str">
        <f>IF(G9&gt;=3,"Mitigation Required", "No Mitigation Required")</f>
        <v>No Mitigation Required</v>
      </c>
      <c r="I9" s="177"/>
      <c r="J9" s="160"/>
      <c r="K9" s="188">
        <f>-IF(ISBLANK(J9),0,VLOOKUP(J9,'Mitigations x Values'!$AA$2:$AC$99,3,FALSE))</f>
        <v>0</v>
      </c>
      <c r="L9" s="150"/>
      <c r="N9" s="287">
        <f t="shared" ref="N9" si="0">IF(G9&gt;1,MAX(1,G9*(1+K9)*(1+K10)*(1+K11)),G9)</f>
        <v>0</v>
      </c>
    </row>
    <row r="10" spans="1:14" ht="24" customHeight="1" x14ac:dyDescent="0.3">
      <c r="A10" s="334"/>
      <c r="B10" s="415"/>
      <c r="C10" s="357"/>
      <c r="D10" s="360"/>
      <c r="E10" s="371"/>
      <c r="F10" s="368"/>
      <c r="G10" s="288"/>
      <c r="H10" s="320"/>
      <c r="I10" s="177"/>
      <c r="J10" s="160"/>
      <c r="K10" s="188">
        <f>-IF(ISBLANK(J10),0,VLOOKUP(J10,'Mitigations x Values'!$AA$2:$AC$99,3,FALSE))</f>
        <v>0</v>
      </c>
      <c r="L10" s="150"/>
      <c r="N10" s="288"/>
    </row>
    <row r="11" spans="1:14" ht="24" customHeight="1" x14ac:dyDescent="0.3">
      <c r="A11" s="335"/>
      <c r="B11" s="416"/>
      <c r="C11" s="358"/>
      <c r="D11" s="361"/>
      <c r="E11" s="372"/>
      <c r="F11" s="369"/>
      <c r="G11" s="289"/>
      <c r="H11" s="321"/>
      <c r="I11" s="177"/>
      <c r="J11" s="160"/>
      <c r="K11" s="188">
        <f>-IF(ISBLANK(J11),0,VLOOKUP(J11,'Mitigations x Values'!$AA$2:$AC$99,3,FALSE))</f>
        <v>0</v>
      </c>
      <c r="L11" s="150"/>
      <c r="N11" s="289"/>
    </row>
    <row r="12" spans="1:14" ht="24" customHeight="1" x14ac:dyDescent="0.3">
      <c r="A12" s="333" t="s">
        <v>308</v>
      </c>
      <c r="B12" s="336" t="s">
        <v>343</v>
      </c>
      <c r="C12" s="339">
        <f>VLOOKUP(B12,' Risks x Ratings'!H63:I65,2,FALSE)</f>
        <v>1</v>
      </c>
      <c r="D12" s="342" t="s">
        <v>120</v>
      </c>
      <c r="E12" s="333">
        <f>VLOOKUP(D12,' Risks x Ratings'!C112:D114,2,FALSE)</f>
        <v>0</v>
      </c>
      <c r="F12" s="363"/>
      <c r="G12" s="287">
        <f>IF(E12&gt;0,E12,C12)</f>
        <v>1</v>
      </c>
      <c r="H12" s="313" t="str">
        <f>IF(G12&gt;=3,"Mitigation Required", "No Mitigation Required")</f>
        <v>No Mitigation Required</v>
      </c>
      <c r="I12" s="177"/>
      <c r="J12" s="138"/>
      <c r="K12" s="194">
        <f>-IF(ISBLANK(J12),0,VLOOKUP(J12,'Mitigations x Values'!$AA$2:$AC$99,3,FALSE))</f>
        <v>0</v>
      </c>
      <c r="L12" s="148"/>
      <c r="N12" s="287">
        <f t="shared" ref="N12" si="1">IF(G12&gt;1,MAX(1,G12*(1+K12)*(1+K13)*(1+K14)),G12)</f>
        <v>1</v>
      </c>
    </row>
    <row r="13" spans="1:14" ht="24" customHeight="1" x14ac:dyDescent="0.3">
      <c r="A13" s="334"/>
      <c r="B13" s="337"/>
      <c r="C13" s="340"/>
      <c r="D13" s="343"/>
      <c r="E13" s="334"/>
      <c r="F13" s="364"/>
      <c r="G13" s="288"/>
      <c r="H13" s="314"/>
      <c r="I13" s="177"/>
      <c r="J13" s="138"/>
      <c r="K13" s="194">
        <f>-IF(ISBLANK(J13),0,VLOOKUP(J13,'Mitigations x Values'!$AA$2:$AC$99,3,FALSE))</f>
        <v>0</v>
      </c>
      <c r="L13" s="148"/>
      <c r="N13" s="288"/>
    </row>
    <row r="14" spans="1:14" ht="24" customHeight="1" x14ac:dyDescent="0.3">
      <c r="A14" s="335"/>
      <c r="B14" s="338"/>
      <c r="C14" s="341"/>
      <c r="D14" s="344"/>
      <c r="E14" s="335"/>
      <c r="F14" s="365"/>
      <c r="G14" s="289"/>
      <c r="H14" s="315"/>
      <c r="I14" s="177"/>
      <c r="J14" s="138"/>
      <c r="K14" s="194">
        <f>-IF(ISBLANK(J14),0,VLOOKUP(J14,'Mitigations x Values'!$AA$2:$AC$99,3,FALSE))</f>
        <v>0</v>
      </c>
      <c r="L14" s="148"/>
      <c r="N14" s="289"/>
    </row>
    <row r="15" spans="1:14" ht="24" customHeight="1" x14ac:dyDescent="0.3">
      <c r="A15" s="333" t="s">
        <v>298</v>
      </c>
      <c r="B15" s="373" t="s">
        <v>327</v>
      </c>
      <c r="C15" s="356">
        <f>VLOOKUP(B15,' Risks x Ratings'!H34:I37,2,FALSE)</f>
        <v>0</v>
      </c>
      <c r="D15" s="359" t="s">
        <v>120</v>
      </c>
      <c r="E15" s="370">
        <f>VLOOKUP(D15,' Risks x Ratings'!$C$105:$D$108,2,FALSE)</f>
        <v>0</v>
      </c>
      <c r="F15" s="367"/>
      <c r="G15" s="287">
        <f t="shared" ref="G15" si="2">IF(E15&gt;0,E15,C15)</f>
        <v>0</v>
      </c>
      <c r="H15" s="319" t="str">
        <f>IF(G15&gt;=3,"Mitigation Required", "No Mitigation Required")</f>
        <v>No Mitigation Required</v>
      </c>
      <c r="I15" s="177"/>
      <c r="J15" s="160"/>
      <c r="K15" s="188">
        <f>-IF(ISBLANK(J15),0,VLOOKUP(J15,'Mitigations x Values'!$AA$2:$AC$99,3,FALSE))</f>
        <v>0</v>
      </c>
      <c r="L15" s="150"/>
      <c r="N15" s="287">
        <f t="shared" ref="N15" si="3">IF(G15&gt;1,MAX(1,G15*(1+K15)*(1+K16)*(1+K17)),G15)</f>
        <v>0</v>
      </c>
    </row>
    <row r="16" spans="1:14" ht="24" customHeight="1" x14ac:dyDescent="0.3">
      <c r="A16" s="334"/>
      <c r="B16" s="374"/>
      <c r="C16" s="357"/>
      <c r="D16" s="360"/>
      <c r="E16" s="371"/>
      <c r="F16" s="368"/>
      <c r="G16" s="288"/>
      <c r="H16" s="320"/>
      <c r="I16" s="177"/>
      <c r="J16" s="160"/>
      <c r="K16" s="188">
        <f>-IF(ISBLANK(J16),0,VLOOKUP(J16,'Mitigations x Values'!$AA$2:$AC$99,3,FALSE))</f>
        <v>0</v>
      </c>
      <c r="L16" s="150"/>
      <c r="N16" s="288"/>
    </row>
    <row r="17" spans="1:14" ht="24" customHeight="1" x14ac:dyDescent="0.3">
      <c r="A17" s="335"/>
      <c r="B17" s="375"/>
      <c r="C17" s="358"/>
      <c r="D17" s="361"/>
      <c r="E17" s="372"/>
      <c r="F17" s="369"/>
      <c r="G17" s="289"/>
      <c r="H17" s="321"/>
      <c r="I17" s="177"/>
      <c r="J17" s="160"/>
      <c r="K17" s="188">
        <f>-IF(ISBLANK(J17),0,VLOOKUP(J17,'Mitigations x Values'!$AA$2:$AC$99,3,FALSE))</f>
        <v>0</v>
      </c>
      <c r="L17" s="150"/>
      <c r="N17" s="289"/>
    </row>
    <row r="18" spans="1:14" ht="24" customHeight="1" x14ac:dyDescent="0.3">
      <c r="A18" s="293" t="s">
        <v>299</v>
      </c>
      <c r="B18" s="350" t="s">
        <v>347</v>
      </c>
      <c r="C18" s="339">
        <f>VLOOKUP(B18,' Risks x Ratings'!H68:I71,2,FALSE)</f>
        <v>1</v>
      </c>
      <c r="D18" s="342" t="s">
        <v>120</v>
      </c>
      <c r="E18" s="333">
        <f>VLOOKUP(D18,' Risks x Ratings'!$C$105:$D$108,2,FALSE)</f>
        <v>0</v>
      </c>
      <c r="F18" s="363"/>
      <c r="G18" s="287">
        <f t="shared" ref="G18" si="4">IF(E18&gt;0,E18,C18)</f>
        <v>1</v>
      </c>
      <c r="H18" s="313" t="str">
        <f>IF(G18&gt;=3,"Mitigation Required", "No Mitigation Required")</f>
        <v>No Mitigation Required</v>
      </c>
      <c r="I18" s="177"/>
      <c r="J18" s="231"/>
      <c r="K18" s="194">
        <f>-IF(ISBLANK(J18),0,VLOOKUP(J18,'Mitigations x Values'!$AA$2:$AC$99,3,FALSE))</f>
        <v>0</v>
      </c>
      <c r="L18" s="149"/>
      <c r="N18" s="287">
        <f t="shared" ref="N18" si="5">IF(G18&gt;1,MAX(1,G18*(1+K18)*(1+K19)*(1+K20)),G18)</f>
        <v>1</v>
      </c>
    </row>
    <row r="19" spans="1:14" ht="24" customHeight="1" x14ac:dyDescent="0.3">
      <c r="A19" s="294"/>
      <c r="B19" s="351"/>
      <c r="C19" s="340"/>
      <c r="D19" s="343"/>
      <c r="E19" s="334"/>
      <c r="F19" s="364"/>
      <c r="G19" s="288"/>
      <c r="H19" s="314"/>
      <c r="I19" s="177"/>
      <c r="J19" s="231"/>
      <c r="K19" s="194">
        <f>-IF(ISBLANK(J19),0,VLOOKUP(J19,'Mitigations x Values'!$AA$2:$AC$99,3,FALSE))</f>
        <v>0</v>
      </c>
      <c r="L19" s="149"/>
      <c r="N19" s="288"/>
    </row>
    <row r="20" spans="1:14" ht="24" customHeight="1" x14ac:dyDescent="0.3">
      <c r="A20" s="295"/>
      <c r="B20" s="352"/>
      <c r="C20" s="341"/>
      <c r="D20" s="344"/>
      <c r="E20" s="335"/>
      <c r="F20" s="365"/>
      <c r="G20" s="289"/>
      <c r="H20" s="315"/>
      <c r="I20" s="177"/>
      <c r="J20" s="231"/>
      <c r="K20" s="194">
        <f>-IF(ISBLANK(J20),0,VLOOKUP(J20,'Mitigations x Values'!$AA$2:$AC$99,3,FALSE))</f>
        <v>0</v>
      </c>
      <c r="L20" s="149"/>
      <c r="N20" s="289"/>
    </row>
    <row r="21" spans="1:14" ht="24" customHeight="1" x14ac:dyDescent="0.3">
      <c r="A21" s="293" t="s">
        <v>309</v>
      </c>
      <c r="B21" s="353" t="s">
        <v>349</v>
      </c>
      <c r="C21" s="356">
        <f>VLOOKUP(B21,' Risks x Ratings'!H73:I74,2,FALSE)</f>
        <v>1</v>
      </c>
      <c r="D21" s="359" t="s">
        <v>120</v>
      </c>
      <c r="E21" s="370">
        <f>VLOOKUP(D21,' Risks x Ratings'!$C$105:$D$108,2,FALSE)</f>
        <v>0</v>
      </c>
      <c r="F21" s="367"/>
      <c r="G21" s="287">
        <f t="shared" ref="G21" si="6">IF(E21&gt;0,E21,C21)</f>
        <v>1</v>
      </c>
      <c r="H21" s="319" t="str">
        <f>IF(G21&gt;=3,"Mitigation Required", "No Mitigation Required")</f>
        <v>No Mitigation Required</v>
      </c>
      <c r="I21" s="177"/>
      <c r="J21" s="232"/>
      <c r="K21" s="188">
        <f>-IF(ISBLANK(J21),0,VLOOKUP(J21,'Mitigations x Values'!$AA$2:$AC$99,3,FALSE))</f>
        <v>0</v>
      </c>
      <c r="L21" s="150"/>
      <c r="N21" s="287">
        <f t="shared" ref="N21" si="7">IF(G21&gt;1,MAX(1,G21*(1+K21)*(1+K22)*(1+K23)),G21)</f>
        <v>1</v>
      </c>
    </row>
    <row r="22" spans="1:14" ht="24" customHeight="1" x14ac:dyDescent="0.3">
      <c r="A22" s="294"/>
      <c r="B22" s="354"/>
      <c r="C22" s="357"/>
      <c r="D22" s="360"/>
      <c r="E22" s="371"/>
      <c r="F22" s="368"/>
      <c r="G22" s="288"/>
      <c r="H22" s="320"/>
      <c r="I22" s="177"/>
      <c r="J22" s="232"/>
      <c r="K22" s="188">
        <f>-IF(ISBLANK(J22),0,VLOOKUP(J22,'Mitigations x Values'!$AA$2:$AC$99,3,FALSE))</f>
        <v>0</v>
      </c>
      <c r="L22" s="150"/>
      <c r="N22" s="288"/>
    </row>
    <row r="23" spans="1:14" ht="24" customHeight="1" x14ac:dyDescent="0.3">
      <c r="A23" s="295"/>
      <c r="B23" s="355"/>
      <c r="C23" s="358"/>
      <c r="D23" s="361"/>
      <c r="E23" s="372"/>
      <c r="F23" s="369"/>
      <c r="G23" s="289"/>
      <c r="H23" s="321"/>
      <c r="I23" s="177"/>
      <c r="J23" s="232"/>
      <c r="K23" s="188">
        <f>-IF(ISBLANK(J23),0,VLOOKUP(J23,'Mitigations x Values'!$AA$2:$AC$99,3,FALSE))</f>
        <v>0</v>
      </c>
      <c r="L23" s="150"/>
      <c r="N23" s="289"/>
    </row>
    <row r="24" spans="1:14" ht="24" customHeight="1" x14ac:dyDescent="0.3">
      <c r="A24" s="346" t="s">
        <v>310</v>
      </c>
      <c r="B24" s="347" t="s">
        <v>353</v>
      </c>
      <c r="C24" s="348">
        <f>VLOOKUP(B24,' Risks x Ratings'!H78:I80,2,FALSE)</f>
        <v>0</v>
      </c>
      <c r="D24" s="349" t="s">
        <v>120</v>
      </c>
      <c r="E24" s="333">
        <f>VLOOKUP(D24,' Risks x Ratings'!$C$105:$D$108,2,FALSE)</f>
        <v>0</v>
      </c>
      <c r="F24" s="362"/>
      <c r="G24" s="287">
        <f t="shared" ref="G24" si="8">IF(E24&gt;0,E24,C24)</f>
        <v>0</v>
      </c>
      <c r="H24" s="325" t="str">
        <f>IF(G24&gt;=3,"Mitigation Required", "No Mitigation Required")</f>
        <v>No Mitigation Required</v>
      </c>
      <c r="I24" s="177"/>
      <c r="J24" s="233"/>
      <c r="K24" s="194">
        <f>-IF(ISBLANK(J24),0,VLOOKUP(J24,'Mitigations x Values'!$AA$2:$AC$99,3,FALSE))</f>
        <v>0</v>
      </c>
      <c r="L24" s="148"/>
      <c r="N24" s="287">
        <f t="shared" ref="N24" si="9">IF(G24&gt;1,MAX(1,G24*(1+K24)*(1+K25)*(1+K26)),G24)</f>
        <v>0</v>
      </c>
    </row>
    <row r="25" spans="1:14" ht="24" customHeight="1" x14ac:dyDescent="0.3">
      <c r="A25" s="346"/>
      <c r="B25" s="347"/>
      <c r="C25" s="348"/>
      <c r="D25" s="349"/>
      <c r="E25" s="334"/>
      <c r="F25" s="362"/>
      <c r="G25" s="288"/>
      <c r="H25" s="325"/>
      <c r="I25" s="177"/>
      <c r="J25" s="233"/>
      <c r="K25" s="194">
        <f>-IF(ISBLANK(J25),0,VLOOKUP(J25,'Mitigations x Values'!$AA$2:$AC$99,3,FALSE))</f>
        <v>0</v>
      </c>
      <c r="L25" s="148"/>
      <c r="N25" s="288"/>
    </row>
    <row r="26" spans="1:14" ht="24" customHeight="1" x14ac:dyDescent="0.3">
      <c r="A26" s="346"/>
      <c r="B26" s="347"/>
      <c r="C26" s="348"/>
      <c r="D26" s="349"/>
      <c r="E26" s="335"/>
      <c r="F26" s="362"/>
      <c r="G26" s="289"/>
      <c r="H26" s="325"/>
      <c r="I26" s="177"/>
      <c r="J26" s="233"/>
      <c r="K26" s="194">
        <f>-IF(ISBLANK(J26),0,VLOOKUP(J26,'Mitigations x Values'!$AA$2:$AC$99,3,FALSE))</f>
        <v>0</v>
      </c>
      <c r="L26" s="148"/>
      <c r="N26" s="289"/>
    </row>
    <row r="27" spans="1:14" ht="24" customHeight="1" x14ac:dyDescent="0.3">
      <c r="A27" s="346" t="s">
        <v>311</v>
      </c>
      <c r="B27" s="434" t="s">
        <v>527</v>
      </c>
      <c r="C27" s="435">
        <f>VLOOKUP(B27,' Risks x Ratings'!H83:I85,2,FALSE)</f>
        <v>1</v>
      </c>
      <c r="D27" s="424" t="s">
        <v>120</v>
      </c>
      <c r="E27" s="370">
        <f>VLOOKUP(D27,' Risks x Ratings'!$C$105:$D$108,2,FALSE)</f>
        <v>0</v>
      </c>
      <c r="F27" s="317"/>
      <c r="G27" s="287">
        <f t="shared" ref="G27" si="10">IF(E27&gt;0,E27,C27)</f>
        <v>1</v>
      </c>
      <c r="H27" s="300" t="str">
        <f>IF(G27&gt;=3,"Mitigation Required", "No Mitigation Required")</f>
        <v>No Mitigation Required</v>
      </c>
      <c r="I27" s="177"/>
      <c r="J27" s="232"/>
      <c r="K27" s="188">
        <f>-IF(ISBLANK(J27),0,VLOOKUP(J27,'Mitigations x Values'!$AA$2:$AC$99,3,FALSE))</f>
        <v>0</v>
      </c>
      <c r="L27" s="150"/>
      <c r="N27" s="287">
        <f t="shared" ref="N27" si="11">IF(G27&gt;1,MAX(1,G27*(1+K27)*(1+K28)*(1+K29)),G27)</f>
        <v>1</v>
      </c>
    </row>
    <row r="28" spans="1:14" ht="24" customHeight="1" x14ac:dyDescent="0.3">
      <c r="A28" s="346"/>
      <c r="B28" s="434"/>
      <c r="C28" s="435"/>
      <c r="D28" s="424"/>
      <c r="E28" s="371"/>
      <c r="F28" s="317"/>
      <c r="G28" s="288"/>
      <c r="H28" s="300"/>
      <c r="I28" s="177"/>
      <c r="J28" s="232"/>
      <c r="K28" s="188">
        <f>-IF(ISBLANK(J28),0,VLOOKUP(J28,'Mitigations x Values'!$AA$2:$AC$99,3,FALSE))</f>
        <v>0</v>
      </c>
      <c r="L28" s="150"/>
      <c r="N28" s="288"/>
    </row>
    <row r="29" spans="1:14" ht="24" customHeight="1" x14ac:dyDescent="0.3">
      <c r="A29" s="346"/>
      <c r="B29" s="434"/>
      <c r="C29" s="435"/>
      <c r="D29" s="424"/>
      <c r="E29" s="372"/>
      <c r="F29" s="317"/>
      <c r="G29" s="289"/>
      <c r="H29" s="300"/>
      <c r="I29" s="177"/>
      <c r="J29" s="232"/>
      <c r="K29" s="188">
        <f>-IF(ISBLANK(J29),0,VLOOKUP(J29,'Mitigations x Values'!$AA$2:$AC$99,3,FALSE))</f>
        <v>0</v>
      </c>
      <c r="L29" s="150"/>
      <c r="N29" s="289"/>
    </row>
    <row r="30" spans="1:14" ht="28.8" x14ac:dyDescent="0.3">
      <c r="A30" s="290" t="s">
        <v>94</v>
      </c>
      <c r="B30" s="291"/>
      <c r="C30" s="77" t="s">
        <v>103</v>
      </c>
      <c r="D30" s="290" t="s">
        <v>95</v>
      </c>
      <c r="E30" s="318"/>
      <c r="F30" s="318"/>
      <c r="G30" s="86"/>
      <c r="H30" s="87"/>
      <c r="I30" s="177"/>
      <c r="J30" s="234"/>
      <c r="K30" s="86"/>
      <c r="L30" s="151"/>
      <c r="N30" s="100"/>
    </row>
    <row r="31" spans="1:14" ht="26.4" customHeight="1" x14ac:dyDescent="0.3">
      <c r="A31" s="293" t="s">
        <v>49</v>
      </c>
      <c r="B31" s="316" t="s">
        <v>211</v>
      </c>
      <c r="C31" s="292">
        <f>VLOOKUP(B31,' Risks x Ratings'!$C$98:$D$101,2,FALSE)</f>
        <v>0</v>
      </c>
      <c r="D31" s="317"/>
      <c r="E31" s="317"/>
      <c r="F31" s="317"/>
      <c r="G31" s="292">
        <f>C31</f>
        <v>0</v>
      </c>
      <c r="H31" s="300" t="str">
        <f>IF(G31&gt;=3,"Mitigation Required", "No Mitigation Required")</f>
        <v>No Mitigation Required</v>
      </c>
      <c r="I31" s="177"/>
      <c r="J31" s="235"/>
      <c r="K31" s="192">
        <f>-IF(ISBLANK(J31),0,VLOOKUP(J31,'Mitigations x Values'!$C$2:$E$25,3,FALSE))</f>
        <v>0</v>
      </c>
      <c r="L31" s="152"/>
      <c r="N31" s="287">
        <f>IF(G31&gt;1,MAX(1,G31*(1+K31)*(1+K32)*(1+K33)),G31)</f>
        <v>0</v>
      </c>
    </row>
    <row r="32" spans="1:14" ht="26.4" customHeight="1" x14ac:dyDescent="0.3">
      <c r="A32" s="294"/>
      <c r="B32" s="316"/>
      <c r="C32" s="292"/>
      <c r="D32" s="317"/>
      <c r="E32" s="317"/>
      <c r="F32" s="317"/>
      <c r="G32" s="292"/>
      <c r="H32" s="300"/>
      <c r="I32" s="177"/>
      <c r="J32" s="232"/>
      <c r="K32" s="192">
        <f>-IF(ISBLANK(J32),0,VLOOKUP(J32,'Mitigations x Values'!$C$2:$E$25,3,FALSE))</f>
        <v>0</v>
      </c>
      <c r="L32" s="153"/>
      <c r="N32" s="288"/>
    </row>
    <row r="33" spans="1:14" ht="26.4" customHeight="1" x14ac:dyDescent="0.3">
      <c r="A33" s="294"/>
      <c r="B33" s="316"/>
      <c r="C33" s="292"/>
      <c r="D33" s="317"/>
      <c r="E33" s="317"/>
      <c r="F33" s="317"/>
      <c r="G33" s="292"/>
      <c r="H33" s="300"/>
      <c r="I33" s="177"/>
      <c r="J33" s="236"/>
      <c r="K33" s="192">
        <f>-IF(ISBLANK(J33),0,VLOOKUP(J33,'Mitigations x Values'!$C$2:$E$25,3,FALSE))</f>
        <v>0</v>
      </c>
      <c r="L33" s="154"/>
      <c r="N33" s="289"/>
    </row>
    <row r="34" spans="1:14" ht="26.4" customHeight="1" x14ac:dyDescent="0.3">
      <c r="A34" s="294"/>
      <c r="B34" s="326" t="s">
        <v>211</v>
      </c>
      <c r="C34" s="293">
        <f>VLOOKUP(B34,' Risks x Ratings'!$C$98:$D$101,2,FALSE)</f>
        <v>0</v>
      </c>
      <c r="D34" s="327"/>
      <c r="E34" s="327"/>
      <c r="F34" s="327"/>
      <c r="G34" s="328">
        <f t="shared" ref="G34:G43" si="12">C34</f>
        <v>0</v>
      </c>
      <c r="H34" s="325" t="str">
        <f>IF(G34&gt;=3,"Mitigation Required", "No Mitigation Required")</f>
        <v>No Mitigation Required</v>
      </c>
      <c r="I34" s="177"/>
      <c r="J34" s="233"/>
      <c r="K34" s="192">
        <f>-IF(ISBLANK(J34),0,VLOOKUP(J34,'Mitigations x Values'!$C$2:$E$25,3,FALSE))</f>
        <v>0</v>
      </c>
      <c r="L34" s="155"/>
      <c r="N34" s="287">
        <f t="shared" ref="N34" si="13">IF(G34&gt;1,MAX(1,G34*(1+K34)*(1+K35)*(1+K36)),G34)</f>
        <v>0</v>
      </c>
    </row>
    <row r="35" spans="1:14" ht="26.4" customHeight="1" x14ac:dyDescent="0.3">
      <c r="A35" s="294"/>
      <c r="B35" s="326"/>
      <c r="C35" s="294"/>
      <c r="D35" s="327"/>
      <c r="E35" s="327"/>
      <c r="F35" s="327"/>
      <c r="G35" s="328"/>
      <c r="H35" s="325"/>
      <c r="I35" s="177"/>
      <c r="J35" s="233"/>
      <c r="K35" s="192">
        <f>-IF(ISBLANK(J35),0,VLOOKUP(J35,'Mitigations x Values'!$C$2:$E$25,3,FALSE))</f>
        <v>0</v>
      </c>
      <c r="L35" s="155"/>
      <c r="N35" s="288"/>
    </row>
    <row r="36" spans="1:14" ht="26.4" customHeight="1" x14ac:dyDescent="0.3">
      <c r="A36" s="294"/>
      <c r="B36" s="326"/>
      <c r="C36" s="295"/>
      <c r="D36" s="327"/>
      <c r="E36" s="327"/>
      <c r="F36" s="327"/>
      <c r="G36" s="328"/>
      <c r="H36" s="325"/>
      <c r="I36" s="177"/>
      <c r="J36" s="237"/>
      <c r="K36" s="192">
        <f>-IF(ISBLANK(J36),0,VLOOKUP(J36,'Mitigations x Values'!$C$2:$E$25,3,FALSE))</f>
        <v>0</v>
      </c>
      <c r="L36" s="156"/>
      <c r="N36" s="289"/>
    </row>
    <row r="37" spans="1:14" ht="24" customHeight="1" x14ac:dyDescent="0.3">
      <c r="A37" s="294"/>
      <c r="B37" s="316" t="s">
        <v>211</v>
      </c>
      <c r="C37" s="296">
        <f>VLOOKUP(B37,' Risks x Ratings'!$C$98:$D$101,2,FALSE)</f>
        <v>0</v>
      </c>
      <c r="D37" s="299"/>
      <c r="E37" s="299"/>
      <c r="F37" s="299"/>
      <c r="G37" s="292">
        <f t="shared" si="12"/>
        <v>0</v>
      </c>
      <c r="H37" s="300" t="str">
        <f>IF(G37&gt;=3,"Mitigation Required", "No Mitigation Required")</f>
        <v>No Mitigation Required</v>
      </c>
      <c r="I37" s="177"/>
      <c r="J37" s="232"/>
      <c r="K37" s="192">
        <f>-IF(ISBLANK(J37),0,VLOOKUP(J37,'Mitigations x Values'!$C$2:$E$25,3,FALSE))</f>
        <v>0</v>
      </c>
      <c r="L37" s="153"/>
      <c r="N37" s="287">
        <f t="shared" ref="N37" si="14">IF(G37&gt;1,MAX(1,G37*(1+K37)*(1+K38)*(1+K39)),G37)</f>
        <v>0</v>
      </c>
    </row>
    <row r="38" spans="1:14" ht="24" customHeight="1" x14ac:dyDescent="0.3">
      <c r="A38" s="294"/>
      <c r="B38" s="316"/>
      <c r="C38" s="297"/>
      <c r="D38" s="299"/>
      <c r="E38" s="299"/>
      <c r="F38" s="299"/>
      <c r="G38" s="292"/>
      <c r="H38" s="300"/>
      <c r="I38" s="177"/>
      <c r="J38" s="232"/>
      <c r="K38" s="192">
        <f>-IF(ISBLANK(J38),0,VLOOKUP(J38,'Mitigations x Values'!$C$2:$E$25,3,FALSE))</f>
        <v>0</v>
      </c>
      <c r="L38" s="153"/>
      <c r="N38" s="288"/>
    </row>
    <row r="39" spans="1:14" ht="24" customHeight="1" x14ac:dyDescent="0.3">
      <c r="A39" s="294"/>
      <c r="B39" s="316"/>
      <c r="C39" s="298"/>
      <c r="D39" s="299"/>
      <c r="E39" s="299"/>
      <c r="F39" s="299"/>
      <c r="G39" s="292"/>
      <c r="H39" s="300"/>
      <c r="I39" s="177"/>
      <c r="J39" s="232"/>
      <c r="K39" s="192">
        <f>-IF(ISBLANK(J39),0,VLOOKUP(J39,'Mitigations x Values'!$C$2:$E$25,3,FALSE))</f>
        <v>0</v>
      </c>
      <c r="L39" s="153"/>
      <c r="N39" s="289"/>
    </row>
    <row r="40" spans="1:14" ht="24" customHeight="1" x14ac:dyDescent="0.3">
      <c r="A40" s="294"/>
      <c r="B40" s="301" t="s">
        <v>211</v>
      </c>
      <c r="C40" s="293">
        <f>VLOOKUP(B40,' Risks x Ratings'!$C$98:$D$101,2,FALSE)</f>
        <v>0</v>
      </c>
      <c r="D40" s="304"/>
      <c r="E40" s="305"/>
      <c r="F40" s="306"/>
      <c r="G40" s="287">
        <f t="shared" si="12"/>
        <v>0</v>
      </c>
      <c r="H40" s="313" t="str">
        <f>IF(G40&gt;=3,"Mitigation Required", "No Mitigation Required")</f>
        <v>No Mitigation Required</v>
      </c>
      <c r="I40" s="177"/>
      <c r="J40" s="205"/>
      <c r="K40" s="192">
        <f>-IF(ISBLANK(J40),0,VLOOKUP(J40,'Mitigations x Values'!$C$2:$E$25,3,FALSE))</f>
        <v>0</v>
      </c>
      <c r="L40" s="157"/>
      <c r="N40" s="287">
        <f t="shared" ref="N40" si="15">IF(G40&gt;1,MAX(1,G40*(1+K40)*(1+K41)*(1+K42)),G40)</f>
        <v>0</v>
      </c>
    </row>
    <row r="41" spans="1:14" ht="24" customHeight="1" x14ac:dyDescent="0.3">
      <c r="A41" s="294"/>
      <c r="B41" s="302"/>
      <c r="C41" s="294"/>
      <c r="D41" s="307"/>
      <c r="E41" s="308"/>
      <c r="F41" s="309"/>
      <c r="G41" s="288"/>
      <c r="H41" s="314"/>
      <c r="I41" s="177"/>
      <c r="J41" s="205"/>
      <c r="K41" s="192">
        <f>-IF(ISBLANK(J41),0,VLOOKUP(J41,'Mitigations x Values'!$C$2:$E$25,3,FALSE))</f>
        <v>0</v>
      </c>
      <c r="L41" s="157"/>
      <c r="N41" s="288"/>
    </row>
    <row r="42" spans="1:14" ht="24" customHeight="1" x14ac:dyDescent="0.3">
      <c r="A42" s="294"/>
      <c r="B42" s="303"/>
      <c r="C42" s="295"/>
      <c r="D42" s="310"/>
      <c r="E42" s="311"/>
      <c r="F42" s="312"/>
      <c r="G42" s="289"/>
      <c r="H42" s="315"/>
      <c r="I42" s="177"/>
      <c r="J42" s="205"/>
      <c r="K42" s="192">
        <f>-IF(ISBLANK(J42),0,VLOOKUP(J42,'Mitigations x Values'!$C$2:$E$25,3,FALSE))</f>
        <v>0</v>
      </c>
      <c r="L42" s="158"/>
      <c r="N42" s="289"/>
    </row>
    <row r="43" spans="1:14" ht="24" customHeight="1" x14ac:dyDescent="0.3">
      <c r="A43" s="294"/>
      <c r="B43" s="316" t="s">
        <v>211</v>
      </c>
      <c r="C43" s="296">
        <f>VLOOKUP(B43,' Risks x Ratings'!$C$98:$D$101,2,FALSE)</f>
        <v>0</v>
      </c>
      <c r="D43" s="299"/>
      <c r="E43" s="299"/>
      <c r="F43" s="299"/>
      <c r="G43" s="292">
        <f t="shared" si="12"/>
        <v>0</v>
      </c>
      <c r="H43" s="300" t="str">
        <f>IF(G43&gt;=3,"Mitigation Required", "No Mitigation Required")</f>
        <v>No Mitigation Required</v>
      </c>
      <c r="I43" s="177"/>
      <c r="J43" s="238"/>
      <c r="K43" s="192">
        <f>-IF(ISBLANK(J43),0,VLOOKUP(J43,'Mitigations x Values'!$C$2:$E$25,3,FALSE))</f>
        <v>0</v>
      </c>
      <c r="L43" s="159"/>
      <c r="N43" s="287">
        <f t="shared" ref="N43" si="16">IF(G43&gt;1,MAX(1,G43*(1+K43)*(1+K44)*(1+K45)),G43)</f>
        <v>0</v>
      </c>
    </row>
    <row r="44" spans="1:14" ht="24" customHeight="1" x14ac:dyDescent="0.3">
      <c r="A44" s="294"/>
      <c r="B44" s="316"/>
      <c r="C44" s="297"/>
      <c r="D44" s="299"/>
      <c r="E44" s="299"/>
      <c r="F44" s="299"/>
      <c r="G44" s="292"/>
      <c r="H44" s="300"/>
      <c r="I44" s="177"/>
      <c r="J44" s="238"/>
      <c r="K44" s="192">
        <f>-IF(ISBLANK(J44),0,VLOOKUP(J44,'Mitigations x Values'!$C$2:$E$25,3,FALSE))</f>
        <v>0</v>
      </c>
      <c r="L44" s="159"/>
      <c r="N44" s="288"/>
    </row>
    <row r="45" spans="1:14" ht="24" customHeight="1" x14ac:dyDescent="0.3">
      <c r="A45" s="295"/>
      <c r="B45" s="316"/>
      <c r="C45" s="298"/>
      <c r="D45" s="299"/>
      <c r="E45" s="299"/>
      <c r="F45" s="299"/>
      <c r="G45" s="292"/>
      <c r="H45" s="300"/>
      <c r="I45" s="177"/>
      <c r="J45" s="238"/>
      <c r="K45" s="192">
        <f>-IF(ISBLANK(J45),0,VLOOKUP(J45,'Mitigations x Values'!$C$2:$E$25,3,FALSE))</f>
        <v>0</v>
      </c>
      <c r="L45" s="159"/>
      <c r="N45" s="289"/>
    </row>
    <row r="46" spans="1:14" ht="21.6" thickBot="1" x14ac:dyDescent="0.45">
      <c r="A46" s="90"/>
      <c r="B46" s="91"/>
      <c r="C46" s="92"/>
      <c r="D46" s="92"/>
      <c r="E46" s="93"/>
      <c r="F46" s="94" t="s">
        <v>496</v>
      </c>
      <c r="G46" s="95">
        <f>SUM(G6:G43)</f>
        <v>5</v>
      </c>
      <c r="H46" s="92"/>
      <c r="I46" s="177"/>
      <c r="J46" s="94"/>
      <c r="K46" s="94">
        <f>SUM(K31:K45,K6:K26)</f>
        <v>0</v>
      </c>
      <c r="L46" s="91"/>
      <c r="M46" s="179"/>
      <c r="N46" s="92">
        <f>SUM(N6:N45)</f>
        <v>5</v>
      </c>
    </row>
    <row r="47" spans="1:14" ht="15" thickTop="1" x14ac:dyDescent="0.3"/>
    <row r="53" spans="2:4" x14ac:dyDescent="0.3">
      <c r="B53" s="96"/>
    </row>
    <row r="55" spans="2:4" x14ac:dyDescent="0.3">
      <c r="C55" s="19"/>
    </row>
    <row r="56" spans="2:4" x14ac:dyDescent="0.3">
      <c r="B56"/>
    </row>
    <row r="57" spans="2:4" x14ac:dyDescent="0.3">
      <c r="B57"/>
    </row>
    <row r="58" spans="2:4" x14ac:dyDescent="0.3">
      <c r="C58" s="19"/>
      <c r="D58" s="81"/>
    </row>
    <row r="60" spans="2:4" x14ac:dyDescent="0.3">
      <c r="D60" s="82"/>
    </row>
    <row r="61" spans="2:4" x14ac:dyDescent="0.3">
      <c r="D61" s="82"/>
    </row>
    <row r="62" spans="2:4" x14ac:dyDescent="0.3">
      <c r="D62" s="82"/>
    </row>
    <row r="63" spans="2:4" x14ac:dyDescent="0.3">
      <c r="D63" s="82"/>
    </row>
    <row r="64" spans="2:4" x14ac:dyDescent="0.3">
      <c r="B64" s="88"/>
      <c r="C64" s="62"/>
      <c r="D64" s="82"/>
    </row>
    <row r="67" spans="2:6" x14ac:dyDescent="0.3">
      <c r="E67" s="71"/>
      <c r="F67" s="71"/>
    </row>
    <row r="68" spans="2:6" x14ac:dyDescent="0.3">
      <c r="B68" s="61"/>
      <c r="C68" s="19"/>
      <c r="D68" s="82"/>
    </row>
    <row r="69" spans="2:6" x14ac:dyDescent="0.3">
      <c r="D69" s="82"/>
    </row>
    <row r="70" spans="2:6" x14ac:dyDescent="0.3">
      <c r="B70" s="61"/>
      <c r="C70" s="19"/>
      <c r="D70" s="82"/>
    </row>
    <row r="71" spans="2:6" x14ac:dyDescent="0.3">
      <c r="D71" s="82"/>
    </row>
    <row r="75" spans="2:6" x14ac:dyDescent="0.3">
      <c r="D75" s="82"/>
    </row>
    <row r="76" spans="2:6" x14ac:dyDescent="0.3">
      <c r="B76" s="88"/>
      <c r="C76" s="62"/>
      <c r="D76" s="82"/>
    </row>
    <row r="77" spans="2:6" x14ac:dyDescent="0.3">
      <c r="D77" s="82"/>
    </row>
    <row r="78" spans="2:6" x14ac:dyDescent="0.3">
      <c r="D78" s="82"/>
    </row>
    <row r="80" spans="2:6" x14ac:dyDescent="0.3">
      <c r="B80" s="61"/>
      <c r="C80" s="19"/>
    </row>
    <row r="82" spans="2:4" x14ac:dyDescent="0.3">
      <c r="B82" s="61"/>
      <c r="C82" s="19"/>
    </row>
    <row r="83" spans="2:4" x14ac:dyDescent="0.3">
      <c r="D83" s="82"/>
    </row>
    <row r="84" spans="2:4" x14ac:dyDescent="0.3">
      <c r="D84" s="82"/>
    </row>
    <row r="85" spans="2:4" x14ac:dyDescent="0.3">
      <c r="D85" s="82"/>
    </row>
    <row r="86" spans="2:4" x14ac:dyDescent="0.3">
      <c r="D86" s="82"/>
    </row>
    <row r="89" spans="2:4" x14ac:dyDescent="0.3">
      <c r="B89" s="89"/>
    </row>
    <row r="90" spans="2:4" x14ac:dyDescent="0.3">
      <c r="B90" s="89"/>
    </row>
  </sheetData>
  <sheetProtection algorithmName="SHA-512" hashValue="xk5KQPeJKEzB90AShaT8dGgBOYrpkJD2GSj7Tant9SJvXloDCDq0uGLvEOZDWSZN/JaEp/3W8fnQ6yDmjWAvwg==" saltValue="eubZ+1BB/W9JOQjXKq2xEA==" spinCount="100000" sheet="1" objects="1" scenarios="1"/>
  <mergeCells count="107">
    <mergeCell ref="G43:G45"/>
    <mergeCell ref="H43:H45"/>
    <mergeCell ref="N43:N45"/>
    <mergeCell ref="G31:G33"/>
    <mergeCell ref="H31:H33"/>
    <mergeCell ref="N31:N33"/>
    <mergeCell ref="B34:B36"/>
    <mergeCell ref="C34:C36"/>
    <mergeCell ref="N34:N36"/>
    <mergeCell ref="B31:B33"/>
    <mergeCell ref="C31:C33"/>
    <mergeCell ref="B37:B39"/>
    <mergeCell ref="C37:C39"/>
    <mergeCell ref="D37:F39"/>
    <mergeCell ref="G37:G39"/>
    <mergeCell ref="H37:H39"/>
    <mergeCell ref="N37:N39"/>
    <mergeCell ref="B43:B45"/>
    <mergeCell ref="C43:C45"/>
    <mergeCell ref="D43:F45"/>
    <mergeCell ref="B40:B42"/>
    <mergeCell ref="C40:C42"/>
    <mergeCell ref="D40:F42"/>
    <mergeCell ref="N40:N42"/>
    <mergeCell ref="G40:G42"/>
    <mergeCell ref="H40:H42"/>
    <mergeCell ref="F24:F26"/>
    <mergeCell ref="G24:G26"/>
    <mergeCell ref="H24:H26"/>
    <mergeCell ref="D34:F36"/>
    <mergeCell ref="G34:G36"/>
    <mergeCell ref="H34:H36"/>
    <mergeCell ref="N24:N26"/>
    <mergeCell ref="G27:G29"/>
    <mergeCell ref="H27:H29"/>
    <mergeCell ref="N27:N29"/>
    <mergeCell ref="A30:B30"/>
    <mergeCell ref="D30:F30"/>
    <mergeCell ref="A24:A26"/>
    <mergeCell ref="B24:B26"/>
    <mergeCell ref="C24:C26"/>
    <mergeCell ref="D24:D26"/>
    <mergeCell ref="E24:E26"/>
    <mergeCell ref="D31:F33"/>
    <mergeCell ref="A27:A29"/>
    <mergeCell ref="B27:B29"/>
    <mergeCell ref="C27:C29"/>
    <mergeCell ref="D27:D29"/>
    <mergeCell ref="E27:E29"/>
    <mergeCell ref="F27:F29"/>
    <mergeCell ref="A31:A45"/>
    <mergeCell ref="A18:A20"/>
    <mergeCell ref="B18:B20"/>
    <mergeCell ref="C18:C20"/>
    <mergeCell ref="D18:D20"/>
    <mergeCell ref="E18:E20"/>
    <mergeCell ref="H18:H20"/>
    <mergeCell ref="N18:N20"/>
    <mergeCell ref="A21:A23"/>
    <mergeCell ref="B21:B23"/>
    <mergeCell ref="C21:C23"/>
    <mergeCell ref="D21:D23"/>
    <mergeCell ref="E21:E23"/>
    <mergeCell ref="F21:F23"/>
    <mergeCell ref="G21:G23"/>
    <mergeCell ref="H21:H23"/>
    <mergeCell ref="N21:N23"/>
    <mergeCell ref="F18:F20"/>
    <mergeCell ref="G18:G20"/>
    <mergeCell ref="F12:F14"/>
    <mergeCell ref="G12:G14"/>
    <mergeCell ref="H12:H14"/>
    <mergeCell ref="N12:N14"/>
    <mergeCell ref="G15:G17"/>
    <mergeCell ref="H15:H17"/>
    <mergeCell ref="N15:N17"/>
    <mergeCell ref="F15:F17"/>
    <mergeCell ref="A12:A14"/>
    <mergeCell ref="B12:B14"/>
    <mergeCell ref="C12:C14"/>
    <mergeCell ref="D12:D14"/>
    <mergeCell ref="E12:E14"/>
    <mergeCell ref="A15:A17"/>
    <mergeCell ref="B15:B17"/>
    <mergeCell ref="C15:C17"/>
    <mergeCell ref="D15:D17"/>
    <mergeCell ref="E15:E17"/>
    <mergeCell ref="N6:N8"/>
    <mergeCell ref="A9:A11"/>
    <mergeCell ref="B9:B11"/>
    <mergeCell ref="C9:C11"/>
    <mergeCell ref="D9:D11"/>
    <mergeCell ref="E9:E11"/>
    <mergeCell ref="F9:F11"/>
    <mergeCell ref="G9:G11"/>
    <mergeCell ref="H9:H11"/>
    <mergeCell ref="N9:N11"/>
    <mergeCell ref="A4:H4"/>
    <mergeCell ref="J4:L4"/>
    <mergeCell ref="A6:A8"/>
    <mergeCell ref="B6:B8"/>
    <mergeCell ref="C6:C8"/>
    <mergeCell ref="D6:D8"/>
    <mergeCell ref="E6:E8"/>
    <mergeCell ref="F6:F8"/>
    <mergeCell ref="G6:G8"/>
    <mergeCell ref="H6:H8"/>
  </mergeCells>
  <conditionalFormatting sqref="A2">
    <cfRule type="containsText" dxfId="59" priority="2" operator="containsText" text="This risk is present">
      <formula>NOT(ISERROR(SEARCH("This risk is present",A2)))</formula>
    </cfRule>
  </conditionalFormatting>
  <conditionalFormatting sqref="A4:XFD46">
    <cfRule type="expression" dxfId="58" priority="1">
      <formula>EXACT("This risk is not present or applicable",$A$2)</formula>
    </cfRule>
  </conditionalFormatting>
  <conditionalFormatting sqref="G6 G9 G12 G15 G18 G21 G24">
    <cfRule type="cellIs" dxfId="57" priority="18" operator="between">
      <formula>3</formula>
      <formula>4.9</formula>
    </cfRule>
    <cfRule type="cellIs" dxfId="56" priority="19" operator="greaterThanOrEqual">
      <formula>5</formula>
    </cfRule>
    <cfRule type="cellIs" dxfId="55" priority="20" operator="between">
      <formula>0</formula>
      <formula>2.9</formula>
    </cfRule>
  </conditionalFormatting>
  <conditionalFormatting sqref="G27">
    <cfRule type="cellIs" dxfId="54" priority="6" operator="between">
      <formula>3</formula>
      <formula>4.9</formula>
    </cfRule>
    <cfRule type="cellIs" dxfId="53" priority="7" operator="greaterThanOrEqual">
      <formula>5</formula>
    </cfRule>
    <cfRule type="cellIs" dxfId="52" priority="8" operator="between">
      <formula>0</formula>
      <formula>2.9</formula>
    </cfRule>
  </conditionalFormatting>
  <conditionalFormatting sqref="G31 G34 G37 G40 G43">
    <cfRule type="cellIs" dxfId="51" priority="15" operator="between">
      <formula>3</formula>
      <formula>4.9</formula>
    </cfRule>
    <cfRule type="cellIs" dxfId="50" priority="16" operator="greaterThanOrEqual">
      <formula>5</formula>
    </cfRule>
    <cfRule type="cellIs" dxfId="49" priority="17" operator="between">
      <formula>0</formula>
      <formula>2.9</formula>
    </cfRule>
  </conditionalFormatting>
  <conditionalFormatting sqref="N6 N9 N12 N15 N18 N21 N24">
    <cfRule type="cellIs" dxfId="48" priority="12" operator="between">
      <formula>3</formula>
      <formula>4.9</formula>
    </cfRule>
    <cfRule type="cellIs" dxfId="47" priority="13" operator="greaterThanOrEqual">
      <formula>5</formula>
    </cfRule>
    <cfRule type="cellIs" dxfId="46" priority="14" operator="between">
      <formula>0</formula>
      <formula>2.9</formula>
    </cfRule>
  </conditionalFormatting>
  <conditionalFormatting sqref="N27">
    <cfRule type="cellIs" dxfId="45" priority="3" operator="between">
      <formula>3</formula>
      <formula>4.9</formula>
    </cfRule>
    <cfRule type="cellIs" dxfId="44" priority="4" operator="greaterThanOrEqual">
      <formula>5</formula>
    </cfRule>
    <cfRule type="cellIs" dxfId="43" priority="5" operator="between">
      <formula>0</formula>
      <formula>2.9</formula>
    </cfRule>
  </conditionalFormatting>
  <conditionalFormatting sqref="N31 N34 N37 N40 N43">
    <cfRule type="cellIs" dxfId="42" priority="9" operator="between">
      <formula>3</formula>
      <formula>4.9</formula>
    </cfRule>
    <cfRule type="cellIs" dxfId="41" priority="10" operator="greaterThanOrEqual">
      <formula>5</formula>
    </cfRule>
    <cfRule type="cellIs" dxfId="40" priority="11" operator="between">
      <formula>0</formula>
      <formula>2.9</formula>
    </cfRule>
  </conditionalFormatting>
  <pageMargins left="0.7" right="0.7" top="0.75" bottom="0.75" header="0.3" footer="0.3"/>
  <pageSetup scale="5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82E0D565-06E6-4FC7-B817-D947936AFA0F}">
          <x14:formula1>
            <xm:f>'Mitigations x Values'!$C$2:$C$25</xm:f>
          </x14:formula1>
          <xm:sqref>J31:J45</xm:sqref>
        </x14:dataValidation>
        <x14:dataValidation type="list" allowBlank="1" showInputMessage="1" showErrorMessage="1" xr:uid="{1B37BEE2-CC37-409E-87AF-89BA8B75B3A1}">
          <x14:formula1>
            <xm:f>' Risks x Ratings'!$C$98:$C$101</xm:f>
          </x14:formula1>
          <xm:sqref>B31:B45</xm:sqref>
        </x14:dataValidation>
        <x14:dataValidation type="list" showInputMessage="1" showErrorMessage="1" xr:uid="{4D4B0A92-44C2-4110-AA3E-E23F49E887A3}">
          <x14:formula1>
            <xm:f>' Risks x Ratings'!$H$83:$H$85</xm:f>
          </x14:formula1>
          <xm:sqref>B27:B29</xm:sqref>
        </x14:dataValidation>
        <x14:dataValidation type="list" showInputMessage="1" showErrorMessage="1" xr:uid="{21366FD2-2FD5-4723-BC03-510242BF930B}">
          <x14:formula1>
            <xm:f>' Risks x Ratings'!$H$73:$H$74</xm:f>
          </x14:formula1>
          <xm:sqref>B21:B23</xm:sqref>
        </x14:dataValidation>
        <x14:dataValidation type="list" showInputMessage="1" showErrorMessage="1" xr:uid="{4E5E4E59-4373-4DA9-B19C-7C74C2E50FE6}">
          <x14:formula1>
            <xm:f>' Risks x Ratings'!$H$57:$H$60</xm:f>
          </x14:formula1>
          <xm:sqref>B9:B11</xm:sqref>
        </x14:dataValidation>
        <x14:dataValidation type="list" showInputMessage="1" showErrorMessage="1" xr:uid="{B851CA15-8445-4EDC-8EF2-8451F9F0D84B}">
          <x14:formula1>
            <xm:f>' Risks x Ratings'!$C$105:$C$108</xm:f>
          </x14:formula1>
          <xm:sqref>D15 D18 D21 D24 D27</xm:sqref>
        </x14:dataValidation>
        <x14:dataValidation type="list" allowBlank="1" showInputMessage="1" showErrorMessage="1" xr:uid="{9DF49DF0-FBC5-432F-8E51-0DAC739114D8}">
          <x14:formula1>
            <xm:f>' Risks x Ratings'!$H$51:$H$54</xm:f>
          </x14:formula1>
          <xm:sqref>B6:B8</xm:sqref>
        </x14:dataValidation>
        <x14:dataValidation type="list" allowBlank="1" showInputMessage="1" showErrorMessage="1" xr:uid="{25E74EDB-0AD1-49E2-97D9-3867E5470791}">
          <x14:formula1>
            <xm:f>' Risks x Ratings'!$H$63:$H$65</xm:f>
          </x14:formula1>
          <xm:sqref>B12:B14</xm:sqref>
        </x14:dataValidation>
        <x14:dataValidation type="list" allowBlank="1" showInputMessage="1" showErrorMessage="1" xr:uid="{712BC32D-DCC8-44B2-9464-5551B3E662E0}">
          <x14:formula1>
            <xm:f>' Risks x Ratings'!$H$34:$H$37</xm:f>
          </x14:formula1>
          <xm:sqref>B15:B17</xm:sqref>
        </x14:dataValidation>
        <x14:dataValidation type="list" showInputMessage="1" showErrorMessage="1" xr:uid="{F03FE284-65E9-4B33-B6F6-4499705AE89C}">
          <x14:formula1>
            <xm:f>' Risks x Ratings'!$C$112:$C$114</xm:f>
          </x14:formula1>
          <xm:sqref>D6:D14</xm:sqref>
        </x14:dataValidation>
        <x14:dataValidation type="list" showInputMessage="1" showErrorMessage="1" xr:uid="{9290B5F2-FD38-42BC-B912-7E0CABA27AC1}">
          <x14:formula1>
            <xm:f>' Risks x Ratings'!$H$68:$H$71</xm:f>
          </x14:formula1>
          <xm:sqref>B18:B20</xm:sqref>
        </x14:dataValidation>
        <x14:dataValidation type="list" showInputMessage="1" showErrorMessage="1" xr:uid="{DA938E5F-0322-4D65-A862-C320DB1BEDDB}">
          <x14:formula1>
            <xm:f>' Risks x Ratings'!$H$78:$H$80</xm:f>
          </x14:formula1>
          <xm:sqref>B24:B26</xm:sqref>
        </x14:dataValidation>
        <x14:dataValidation type="list" allowBlank="1" showInputMessage="1" showErrorMessage="1" xr:uid="{187D3BED-B462-4B11-9ADB-09CAD14B378D}">
          <x14:formula1>
            <xm:f>'Mitigations x Values'!$C$28:$C$29</xm:f>
          </x14:formula1>
          <xm:sqref>A2</xm:sqref>
        </x14:dataValidation>
        <x14:dataValidation type="list" allowBlank="1" showInputMessage="1" showErrorMessage="1" xr:uid="{259959B7-5F40-4AB4-808B-349B7E5C17FC}">
          <x14:formula1>
            <xm:f>'Mitigations x Values'!$AA$13:$AA$20</xm:f>
          </x14:formula1>
          <xm:sqref>J9:J11</xm:sqref>
        </x14:dataValidation>
        <x14:dataValidation type="list" allowBlank="1" showInputMessage="1" showErrorMessage="1" xr:uid="{3C108DFD-40D5-4D4D-A807-1512886C242F}">
          <x14:formula1>
            <xm:f>'Mitigations x Values'!$AA$23:$AA$30</xm:f>
          </x14:formula1>
          <xm:sqref>J12:J14</xm:sqref>
        </x14:dataValidation>
        <x14:dataValidation type="list" allowBlank="1" showInputMessage="1" showErrorMessage="1" xr:uid="{4EB09CE6-7796-4433-A0F3-6C12E55DF0AA}">
          <x14:formula1>
            <xm:f>'Mitigations x Values'!$AA$33:$AA$39</xm:f>
          </x14:formula1>
          <xm:sqref>J15:J17</xm:sqref>
        </x14:dataValidation>
        <x14:dataValidation type="list" allowBlank="1" showInputMessage="1" showErrorMessage="1" xr:uid="{237EDCBA-5055-43F8-9542-E510F1439973}">
          <x14:formula1>
            <xm:f>'Mitigations x Values'!$AA$42:$AA$49</xm:f>
          </x14:formula1>
          <xm:sqref>J18:J20</xm:sqref>
        </x14:dataValidation>
        <x14:dataValidation type="list" allowBlank="1" showInputMessage="1" showErrorMessage="1" xr:uid="{5CA70B47-D05C-4980-81CD-854A8976D8B5}">
          <x14:formula1>
            <xm:f>'Mitigations x Values'!$AA$51:$AA$56</xm:f>
          </x14:formula1>
          <xm:sqref>J21:J23</xm:sqref>
        </x14:dataValidation>
        <x14:dataValidation type="list" allowBlank="1" showInputMessage="1" showErrorMessage="1" xr:uid="{B90C1559-D2D8-464D-AEA0-880778311FF0}">
          <x14:formula1>
            <xm:f>'Mitigations x Values'!$AA$58:$AA$63</xm:f>
          </x14:formula1>
          <xm:sqref>J24:J26</xm:sqref>
        </x14:dataValidation>
        <x14:dataValidation type="list" allowBlank="1" showInputMessage="1" showErrorMessage="1" xr:uid="{DE4AB2A1-4161-4910-AFEB-0C8D4BB3B69B}">
          <x14:formula1>
            <xm:f>'Mitigations x Values'!$AA$65:$AA$71</xm:f>
          </x14:formula1>
          <xm:sqref>J27:J29</xm:sqref>
        </x14:dataValidation>
        <x14:dataValidation type="list" allowBlank="1" showInputMessage="1" showErrorMessage="1" xr:uid="{00893D41-DDAA-4F32-A26B-8FBA8CAF3399}">
          <x14:formula1>
            <xm:f>'Mitigations x Values'!$AA$73:$AA$83</xm:f>
          </x14:formula1>
          <xm:sqref>J6:J8</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3CF88-06A7-4E74-A3D2-F0358BCBB6A5}">
  <sheetPr>
    <pageSetUpPr fitToPage="1"/>
  </sheetPr>
  <dimension ref="A1:U81"/>
  <sheetViews>
    <sheetView zoomScale="85" zoomScaleNormal="85" workbookViewId="0">
      <pane xSplit="2" ySplit="5" topLeftCell="C6" activePane="bottomRight" state="frozen"/>
      <selection activeCell="B28" sqref="B28:B30"/>
      <selection pane="topRight" activeCell="B28" sqref="B28:B30"/>
      <selection pane="bottomLeft" activeCell="B28" sqref="B28:B30"/>
      <selection pane="bottomRight" activeCell="J22" sqref="J22"/>
    </sheetView>
  </sheetViews>
  <sheetFormatPr defaultColWidth="9" defaultRowHeight="14.4" x14ac:dyDescent="0.3"/>
  <cols>
    <col min="1" max="1" width="27.44140625" style="63" customWidth="1"/>
    <col min="2" max="2" width="24.6640625" style="26" customWidth="1"/>
    <col min="3" max="3" width="13.109375" style="1" customWidth="1"/>
    <col min="4" max="4" width="25.88671875" style="26" customWidth="1"/>
    <col min="5" max="5" width="11.6640625" customWidth="1"/>
    <col min="6" max="6" width="30.88671875" customWidth="1"/>
    <col min="7" max="7" width="11.109375" style="123" customWidth="1"/>
    <col min="8" max="8" width="15.77734375" style="123" customWidth="1"/>
    <col min="9" max="9" width="1.6640625" style="176" customWidth="1"/>
    <col min="10" max="10" width="49.6640625" style="1" customWidth="1"/>
    <col min="11" max="11" width="12" style="123" customWidth="1"/>
    <col min="12" max="12" width="48.33203125" bestFit="1" customWidth="1"/>
    <col min="13" max="13" width="2.6640625" style="176" customWidth="1"/>
    <col min="14" max="14" width="14.6640625" style="19" customWidth="1"/>
  </cols>
  <sheetData>
    <row r="1" spans="1:21" ht="21.9" customHeight="1" x14ac:dyDescent="0.3">
      <c r="A1" s="186" t="s">
        <v>96</v>
      </c>
      <c r="B1" s="230" t="s">
        <v>222</v>
      </c>
      <c r="C1" s="182"/>
      <c r="D1" s="182"/>
      <c r="E1" s="182"/>
      <c r="F1" s="182"/>
      <c r="J1" s="59"/>
    </row>
    <row r="2" spans="1:21" ht="48.6" customHeight="1" x14ac:dyDescent="0.3">
      <c r="A2" s="175" t="s">
        <v>419</v>
      </c>
      <c r="B2" s="185" t="s">
        <v>489</v>
      </c>
      <c r="C2" s="182"/>
      <c r="D2" s="182"/>
      <c r="E2" s="182"/>
      <c r="F2" s="182"/>
    </row>
    <row r="3" spans="1:21" ht="21.9" customHeight="1" x14ac:dyDescent="0.3">
      <c r="A3" s="75"/>
      <c r="B3" s="182"/>
      <c r="C3" s="182"/>
      <c r="D3" s="182"/>
      <c r="E3" s="182"/>
      <c r="F3" s="182"/>
    </row>
    <row r="4" spans="1:21" ht="34.65" customHeight="1" x14ac:dyDescent="0.3">
      <c r="A4" s="398" t="s">
        <v>566</v>
      </c>
      <c r="B4" s="398"/>
      <c r="C4" s="398"/>
      <c r="D4" s="398"/>
      <c r="E4" s="398"/>
      <c r="F4" s="398"/>
      <c r="G4" s="398"/>
      <c r="H4" s="398"/>
      <c r="J4" s="329" t="s">
        <v>567</v>
      </c>
      <c r="K4" s="329"/>
      <c r="L4" s="329"/>
      <c r="O4" s="101"/>
      <c r="P4" s="101"/>
      <c r="Q4" s="101"/>
      <c r="R4" s="101"/>
      <c r="S4" s="101"/>
      <c r="T4" s="101"/>
      <c r="U4" s="101"/>
    </row>
    <row r="5" spans="1:21" ht="57.6"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21" ht="33.6" customHeight="1" x14ac:dyDescent="0.3">
      <c r="A6" s="333" t="s">
        <v>300</v>
      </c>
      <c r="B6" s="336" t="s">
        <v>359</v>
      </c>
      <c r="C6" s="339">
        <f>VLOOKUP(B6,' Risks x Ratings'!H87:I91,2,FALSE)</f>
        <v>0</v>
      </c>
      <c r="D6" s="330" t="s">
        <v>120</v>
      </c>
      <c r="E6" s="333">
        <f>VLOOKUP(D6,' Risks x Ratings'!C112:D114,2,FALSE)</f>
        <v>0</v>
      </c>
      <c r="F6" s="363"/>
      <c r="G6" s="287">
        <f>IF(E6&gt;0,E6,C6)</f>
        <v>0</v>
      </c>
      <c r="H6" s="319" t="str">
        <f>IF(G6&gt;=3,"Mitigation Required", "No Mitigation Required")</f>
        <v>No Mitigation Required</v>
      </c>
      <c r="I6" s="177"/>
      <c r="J6" s="250"/>
      <c r="K6" s="194">
        <f>-IF(ISBLANK(J6),0,VLOOKUP(J6,'Mitigations x Values'!$AG$2:$AI$225,3,FALSE))</f>
        <v>0</v>
      </c>
      <c r="L6" s="137"/>
      <c r="M6" s="178"/>
      <c r="N6" s="287">
        <f>IF(G6&gt;1,MAX(1,G6*(1+K6)*(1+K7)*(1+K8)),G6)</f>
        <v>0</v>
      </c>
    </row>
    <row r="7" spans="1:21" ht="33.6" customHeight="1" x14ac:dyDescent="0.3">
      <c r="A7" s="334"/>
      <c r="B7" s="337"/>
      <c r="C7" s="340"/>
      <c r="D7" s="331"/>
      <c r="E7" s="334"/>
      <c r="F7" s="364"/>
      <c r="G7" s="288"/>
      <c r="H7" s="320"/>
      <c r="I7" s="177"/>
      <c r="J7" s="250"/>
      <c r="K7" s="194">
        <f>-IF(ISBLANK(J7),0,VLOOKUP(J7,'Mitigations x Values'!$AG$2:$AI$225,3,FALSE))</f>
        <v>0</v>
      </c>
      <c r="L7" s="137"/>
      <c r="M7" s="178"/>
      <c r="N7" s="288"/>
    </row>
    <row r="8" spans="1:21" ht="33.6" customHeight="1" x14ac:dyDescent="0.3">
      <c r="A8" s="335"/>
      <c r="B8" s="338"/>
      <c r="C8" s="341"/>
      <c r="D8" s="332"/>
      <c r="E8" s="335"/>
      <c r="F8" s="365"/>
      <c r="G8" s="289"/>
      <c r="H8" s="321"/>
      <c r="I8" s="177"/>
      <c r="J8" s="250"/>
      <c r="K8" s="194">
        <f>-IF(ISBLANK(J8),0,VLOOKUP(J8,'Mitigations x Values'!$AG$2:$AI$225,3,FALSE))</f>
        <v>0</v>
      </c>
      <c r="L8" s="137"/>
      <c r="M8" s="178"/>
      <c r="N8" s="289"/>
    </row>
    <row r="9" spans="1:21" ht="33.6" customHeight="1" x14ac:dyDescent="0.3">
      <c r="A9" s="333" t="s">
        <v>531</v>
      </c>
      <c r="B9" s="373" t="s">
        <v>341</v>
      </c>
      <c r="C9" s="356">
        <f>VLOOKUP(B9,' Risks x Ratings'!H57:I60,2,FALSE)</f>
        <v>0</v>
      </c>
      <c r="D9" s="359" t="s">
        <v>120</v>
      </c>
      <c r="E9" s="370">
        <f>VLOOKUP(D9,' Risks x Ratings'!C112:D114,2,FALSE)</f>
        <v>0</v>
      </c>
      <c r="F9" s="367"/>
      <c r="G9" s="287">
        <f t="shared" ref="G9" si="0">IF(E9&gt;0,E9,C9)</f>
        <v>0</v>
      </c>
      <c r="H9" s="319" t="str">
        <f>IF(G9&gt;=3,"Mitigation Required", "No Mitigation Required")</f>
        <v>No Mitigation Required</v>
      </c>
      <c r="I9" s="177"/>
      <c r="J9" s="259"/>
      <c r="K9" s="188">
        <f>-IF(ISBLANK(J9),0,VLOOKUP(J9,'Mitigations x Values'!$AG$2:$AI$225,3,FALSE))</f>
        <v>0</v>
      </c>
      <c r="L9" s="150"/>
      <c r="N9" s="287">
        <f t="shared" ref="N9" si="1">IF(G9&gt;1,MAX(1,G9*(1+K9)*(1+K10)*(1+K11)),G9)</f>
        <v>0</v>
      </c>
    </row>
    <row r="10" spans="1:21" ht="33.6" customHeight="1" x14ac:dyDescent="0.3">
      <c r="A10" s="334"/>
      <c r="B10" s="374"/>
      <c r="C10" s="357"/>
      <c r="D10" s="360"/>
      <c r="E10" s="371"/>
      <c r="F10" s="368"/>
      <c r="G10" s="288"/>
      <c r="H10" s="320"/>
      <c r="I10" s="177"/>
      <c r="J10" s="259"/>
      <c r="K10" s="188">
        <f>-IF(ISBLANK(J10),0,VLOOKUP(J10,'Mitigations x Values'!$AG$2:$AI$225,3,FALSE))</f>
        <v>0</v>
      </c>
      <c r="L10" s="150"/>
      <c r="N10" s="288"/>
    </row>
    <row r="11" spans="1:21" ht="33.6" customHeight="1" x14ac:dyDescent="0.3">
      <c r="A11" s="335"/>
      <c r="B11" s="375"/>
      <c r="C11" s="358"/>
      <c r="D11" s="361"/>
      <c r="E11" s="372"/>
      <c r="F11" s="369"/>
      <c r="G11" s="289"/>
      <c r="H11" s="321"/>
      <c r="I11" s="177"/>
      <c r="J11" s="259"/>
      <c r="K11" s="188">
        <f>-IF(ISBLANK(J11),0,VLOOKUP(J11,'Mitigations x Values'!$AG$2:$AI$225,3,FALSE))</f>
        <v>0</v>
      </c>
      <c r="L11" s="150"/>
      <c r="N11" s="289"/>
    </row>
    <row r="12" spans="1:21" ht="33.6" customHeight="1" x14ac:dyDescent="0.3">
      <c r="A12" s="333" t="s">
        <v>301</v>
      </c>
      <c r="B12" s="336" t="s">
        <v>364</v>
      </c>
      <c r="C12" s="339">
        <f>VLOOKUP(B12,' Risks x Ratings'!H93:I96,2,FALSE)</f>
        <v>0</v>
      </c>
      <c r="D12" s="342" t="s">
        <v>120</v>
      </c>
      <c r="E12" s="333">
        <f>VLOOKUP(D12,' Risks x Ratings'!C112:D114,2,FALSE)</f>
        <v>0</v>
      </c>
      <c r="F12" s="363"/>
      <c r="G12" s="287">
        <f t="shared" ref="G12" si="2">IF(E12&gt;0,E12,C12)</f>
        <v>0</v>
      </c>
      <c r="H12" s="313" t="str">
        <f>IF(G12&gt;=3,"Mitigation Required", "No Mitigation Required")</f>
        <v>No Mitigation Required</v>
      </c>
      <c r="I12" s="177"/>
      <c r="J12" s="253"/>
      <c r="K12" s="194">
        <f>-IF(ISBLANK(J12),0,VLOOKUP(J12,'Mitigations x Values'!$AG$2:$AI$225,3,FALSE))</f>
        <v>0</v>
      </c>
      <c r="L12" s="148"/>
      <c r="N12" s="287">
        <f t="shared" ref="N12" si="3">IF(G12&gt;1,MAX(1,G12*(1+K12)*(1+K13)*(1+K14)),G12)</f>
        <v>0</v>
      </c>
    </row>
    <row r="13" spans="1:21" ht="33.6" customHeight="1" x14ac:dyDescent="0.3">
      <c r="A13" s="334"/>
      <c r="B13" s="337"/>
      <c r="C13" s="340"/>
      <c r="D13" s="343"/>
      <c r="E13" s="334"/>
      <c r="F13" s="364"/>
      <c r="G13" s="288"/>
      <c r="H13" s="314"/>
      <c r="I13" s="177"/>
      <c r="J13" s="253"/>
      <c r="K13" s="194">
        <f>-IF(ISBLANK(J13),0,VLOOKUP(J13,'Mitigations x Values'!$AG$2:$AI$225,3,FALSE))</f>
        <v>0</v>
      </c>
      <c r="L13" s="148"/>
      <c r="N13" s="288"/>
    </row>
    <row r="14" spans="1:21" ht="33.6" customHeight="1" x14ac:dyDescent="0.3">
      <c r="A14" s="335"/>
      <c r="B14" s="338"/>
      <c r="C14" s="341"/>
      <c r="D14" s="344"/>
      <c r="E14" s="335"/>
      <c r="F14" s="365"/>
      <c r="G14" s="289"/>
      <c r="H14" s="315"/>
      <c r="I14" s="177"/>
      <c r="J14" s="253"/>
      <c r="K14" s="194">
        <f>-IF(ISBLANK(J14),0,VLOOKUP(J14,'Mitigations x Values'!$AG$2:$AI$225,3,FALSE))</f>
        <v>0</v>
      </c>
      <c r="L14" s="148"/>
      <c r="N14" s="289"/>
    </row>
    <row r="15" spans="1:21" ht="33.6" customHeight="1" x14ac:dyDescent="0.3">
      <c r="A15" s="333" t="s">
        <v>302</v>
      </c>
      <c r="B15" s="373" t="s">
        <v>22</v>
      </c>
      <c r="C15" s="356">
        <f>VLOOKUP(B15,' Risks x Ratings'!L87:M90,2,FALSE)</f>
        <v>0</v>
      </c>
      <c r="D15" s="359" t="s">
        <v>120</v>
      </c>
      <c r="E15" s="370">
        <f>VLOOKUP(D15,' Risks x Ratings'!$C$105:$D$108,2,FALSE)</f>
        <v>0</v>
      </c>
      <c r="F15" s="367"/>
      <c r="G15" s="287">
        <f t="shared" ref="G15" si="4">IF(E15&gt;0,E15,C15)</f>
        <v>0</v>
      </c>
      <c r="H15" s="319" t="str">
        <f>IF(G15&gt;=3,"Mitigation Required", "No Mitigation Required")</f>
        <v>No Mitigation Required</v>
      </c>
      <c r="I15" s="177"/>
      <c r="J15" s="259"/>
      <c r="K15" s="188">
        <f>-IF(ISBLANK(J15),0,VLOOKUP(J15,'Mitigations x Values'!$AG$2:$AI$225,3,FALSE))</f>
        <v>0</v>
      </c>
      <c r="L15" s="150"/>
      <c r="N15" s="287">
        <f t="shared" ref="N15" si="5">IF(G15&gt;1,MAX(1,G15*(1+K15)*(1+K16)*(1+K17)),G15)</f>
        <v>0</v>
      </c>
    </row>
    <row r="16" spans="1:21" ht="33.6" customHeight="1" x14ac:dyDescent="0.3">
      <c r="A16" s="334"/>
      <c r="B16" s="374"/>
      <c r="C16" s="357"/>
      <c r="D16" s="360"/>
      <c r="E16" s="371"/>
      <c r="F16" s="368"/>
      <c r="G16" s="288"/>
      <c r="H16" s="320"/>
      <c r="I16" s="177"/>
      <c r="J16" s="259"/>
      <c r="K16" s="188">
        <f>-IF(ISBLANK(J16),0,VLOOKUP(J16,'Mitigations x Values'!$AG$2:$AI$225,3,FALSE))</f>
        <v>0</v>
      </c>
      <c r="L16" s="150"/>
      <c r="N16" s="288"/>
    </row>
    <row r="17" spans="1:14" ht="33.6" customHeight="1" x14ac:dyDescent="0.3">
      <c r="A17" s="335"/>
      <c r="B17" s="375"/>
      <c r="C17" s="358"/>
      <c r="D17" s="361"/>
      <c r="E17" s="372"/>
      <c r="F17" s="369"/>
      <c r="G17" s="289"/>
      <c r="H17" s="321"/>
      <c r="I17" s="177"/>
      <c r="J17" s="259"/>
      <c r="K17" s="188">
        <f>-IF(ISBLANK(J17),0,VLOOKUP(J17,'Mitigations x Values'!$AG$2:$AI$225,3,FALSE))</f>
        <v>0</v>
      </c>
      <c r="L17" s="150"/>
      <c r="N17" s="289"/>
    </row>
    <row r="18" spans="1:14" ht="33.6" customHeight="1" x14ac:dyDescent="0.3">
      <c r="A18" s="333" t="s">
        <v>303</v>
      </c>
      <c r="B18" s="336" t="s">
        <v>332</v>
      </c>
      <c r="C18" s="418">
        <f>VLOOKUP(B18,' Risks x Ratings'!L93:M96,2,FALSE)</f>
        <v>0</v>
      </c>
      <c r="D18" s="342" t="s">
        <v>120</v>
      </c>
      <c r="E18" s="333">
        <f>VLOOKUP(D18,' Risks x Ratings'!$C$105:$D$108,2,FALSE)</f>
        <v>0</v>
      </c>
      <c r="F18" s="363"/>
      <c r="G18" s="287">
        <f t="shared" ref="G18" si="6">IF(E18&gt;0,E18,C18)</f>
        <v>0</v>
      </c>
      <c r="H18" s="421" t="str">
        <f>IF(G18&gt;=3,"Mitigation Required", "No Mitigation Required")</f>
        <v>No Mitigation Required</v>
      </c>
      <c r="I18" s="177"/>
      <c r="J18" s="253"/>
      <c r="K18" s="194">
        <f>-IF(ISBLANK(J18),0,VLOOKUP(J18,'Mitigations x Values'!$AG$2:$AI$225,3,FALSE))</f>
        <v>0</v>
      </c>
      <c r="L18" s="148"/>
      <c r="N18" s="287">
        <f t="shared" ref="N18" si="7">IF(G18&gt;1,MAX(1,G18*(1+K18)*(1+K19)*(1+K20)),G18)</f>
        <v>0</v>
      </c>
    </row>
    <row r="19" spans="1:14" ht="33.6" customHeight="1" x14ac:dyDescent="0.3">
      <c r="A19" s="334"/>
      <c r="B19" s="337"/>
      <c r="C19" s="419"/>
      <c r="D19" s="343"/>
      <c r="E19" s="334"/>
      <c r="F19" s="364"/>
      <c r="G19" s="288"/>
      <c r="H19" s="422"/>
      <c r="I19" s="177"/>
      <c r="J19" s="253"/>
      <c r="K19" s="194">
        <f>-IF(ISBLANK(J19),0,VLOOKUP(J19,'Mitigations x Values'!$AG$2:$AI$225,3,FALSE))</f>
        <v>0</v>
      </c>
      <c r="L19" s="148"/>
      <c r="N19" s="288"/>
    </row>
    <row r="20" spans="1:14" ht="33.6" customHeight="1" x14ac:dyDescent="0.3">
      <c r="A20" s="335"/>
      <c r="B20" s="338"/>
      <c r="C20" s="420"/>
      <c r="D20" s="344"/>
      <c r="E20" s="335"/>
      <c r="F20" s="365"/>
      <c r="G20" s="289"/>
      <c r="H20" s="423"/>
      <c r="I20" s="177"/>
      <c r="J20" s="253"/>
      <c r="K20" s="194">
        <f>-IF(ISBLANK(J20),0,VLOOKUP(J20,'Mitigations x Values'!$AG$2:$AI$225,3,FALSE))</f>
        <v>0</v>
      </c>
      <c r="L20" s="148"/>
      <c r="N20" s="289"/>
    </row>
    <row r="21" spans="1:14" x14ac:dyDescent="0.3">
      <c r="A21" s="290" t="s">
        <v>94</v>
      </c>
      <c r="B21" s="291"/>
      <c r="C21" s="77" t="s">
        <v>103</v>
      </c>
      <c r="D21" s="290" t="s">
        <v>95</v>
      </c>
      <c r="E21" s="318"/>
      <c r="F21" s="318"/>
      <c r="G21" s="86"/>
      <c r="H21" s="87"/>
      <c r="I21" s="177"/>
      <c r="J21" s="234"/>
      <c r="K21" s="86"/>
      <c r="L21" s="151"/>
      <c r="N21" s="100"/>
    </row>
    <row r="22" spans="1:14" ht="28.8" customHeight="1" x14ac:dyDescent="0.3">
      <c r="A22" s="293" t="s">
        <v>49</v>
      </c>
      <c r="B22" s="316" t="s">
        <v>211</v>
      </c>
      <c r="C22" s="292">
        <f>VLOOKUP(B22,' Risks x Ratings'!$C$98:$D$101,2,FALSE)</f>
        <v>0</v>
      </c>
      <c r="D22" s="317"/>
      <c r="E22" s="317"/>
      <c r="F22" s="317"/>
      <c r="G22" s="292">
        <f>C22</f>
        <v>0</v>
      </c>
      <c r="H22" s="300" t="str">
        <f>IF(G22&gt;=3,"Mitigation Required", "No Mitigation Required")</f>
        <v>No Mitigation Required</v>
      </c>
      <c r="I22" s="177"/>
      <c r="J22" s="235"/>
      <c r="K22" s="192">
        <f>-IF(ISBLANK(J22),0,VLOOKUP(J22,'Mitigations x Values'!$C$2:$E$25,3,FALSE))</f>
        <v>0</v>
      </c>
      <c r="L22" s="152"/>
      <c r="N22" s="287">
        <f>IF(G22&gt;1,MAX(1,G22*(1+K22)*(1+K23)*(1+K24)),G22)</f>
        <v>0</v>
      </c>
    </row>
    <row r="23" spans="1:14" ht="28.8" customHeight="1" x14ac:dyDescent="0.3">
      <c r="A23" s="294"/>
      <c r="B23" s="316"/>
      <c r="C23" s="292"/>
      <c r="D23" s="317"/>
      <c r="E23" s="317"/>
      <c r="F23" s="317"/>
      <c r="G23" s="292"/>
      <c r="H23" s="300"/>
      <c r="I23" s="177"/>
      <c r="J23" s="232"/>
      <c r="K23" s="192">
        <f>-IF(ISBLANK(J23),0,VLOOKUP(J23,'Mitigations x Values'!$C$2:$E$25,3,FALSE))</f>
        <v>0</v>
      </c>
      <c r="L23" s="153"/>
      <c r="N23" s="288"/>
    </row>
    <row r="24" spans="1:14" ht="28.8" customHeight="1" x14ac:dyDescent="0.3">
      <c r="A24" s="294"/>
      <c r="B24" s="316"/>
      <c r="C24" s="292"/>
      <c r="D24" s="317"/>
      <c r="E24" s="317"/>
      <c r="F24" s="317"/>
      <c r="G24" s="292"/>
      <c r="H24" s="300"/>
      <c r="I24" s="177"/>
      <c r="J24" s="236"/>
      <c r="K24" s="192">
        <f>-IF(ISBLANK(J24),0,VLOOKUP(J24,'Mitigations x Values'!$C$2:$E$25,3,FALSE))</f>
        <v>0</v>
      </c>
      <c r="L24" s="154"/>
      <c r="N24" s="289"/>
    </row>
    <row r="25" spans="1:14" ht="28.8" customHeight="1" x14ac:dyDescent="0.3">
      <c r="A25" s="294"/>
      <c r="B25" s="326" t="s">
        <v>211</v>
      </c>
      <c r="C25" s="293">
        <f>VLOOKUP(B25,' Risks x Ratings'!$C$98:$D$101,2,FALSE)</f>
        <v>0</v>
      </c>
      <c r="D25" s="327"/>
      <c r="E25" s="327"/>
      <c r="F25" s="327"/>
      <c r="G25" s="328">
        <f t="shared" ref="G25:G34" si="8">C25</f>
        <v>0</v>
      </c>
      <c r="H25" s="325" t="str">
        <f>IF(G25&gt;=3,"Mitigation Required", "No Mitigation Required")</f>
        <v>No Mitigation Required</v>
      </c>
      <c r="I25" s="177"/>
      <c r="J25" s="233"/>
      <c r="K25" s="220">
        <f>-IF(ISBLANK(J25),0,VLOOKUP(J25,'Mitigations x Values'!$C$2:$E$25,3,FALSE))</f>
        <v>0</v>
      </c>
      <c r="L25" s="155"/>
      <c r="N25" s="287">
        <f t="shared" ref="N25" si="9">IF(G25&gt;1,MAX(1,G25*(1+K25)*(1+K26)*(1+K27)),G25)</f>
        <v>0</v>
      </c>
    </row>
    <row r="26" spans="1:14" ht="28.8" customHeight="1" x14ac:dyDescent="0.3">
      <c r="A26" s="294"/>
      <c r="B26" s="326"/>
      <c r="C26" s="294"/>
      <c r="D26" s="327"/>
      <c r="E26" s="327"/>
      <c r="F26" s="327"/>
      <c r="G26" s="328"/>
      <c r="H26" s="325"/>
      <c r="I26" s="177"/>
      <c r="J26" s="233"/>
      <c r="K26" s="220">
        <f>-IF(ISBLANK(J26),0,VLOOKUP(J26,'Mitigations x Values'!$C$2:$E$25,3,FALSE))</f>
        <v>0</v>
      </c>
      <c r="L26" s="155"/>
      <c r="N26" s="288"/>
    </row>
    <row r="27" spans="1:14" ht="28.8" customHeight="1" x14ac:dyDescent="0.3">
      <c r="A27" s="294"/>
      <c r="B27" s="326"/>
      <c r="C27" s="295"/>
      <c r="D27" s="327"/>
      <c r="E27" s="327"/>
      <c r="F27" s="327"/>
      <c r="G27" s="328"/>
      <c r="H27" s="325"/>
      <c r="I27" s="177"/>
      <c r="J27" s="237"/>
      <c r="K27" s="220">
        <f>-IF(ISBLANK(J27),0,VLOOKUP(J27,'Mitigations x Values'!$C$2:$E$25,3,FALSE))</f>
        <v>0</v>
      </c>
      <c r="L27" s="156"/>
      <c r="N27" s="289"/>
    </row>
    <row r="28" spans="1:14" ht="28.8" customHeight="1" x14ac:dyDescent="0.3">
      <c r="A28" s="294"/>
      <c r="B28" s="316" t="s">
        <v>211</v>
      </c>
      <c r="C28" s="296">
        <f>VLOOKUP(B28,' Risks x Ratings'!$C$98:$D$101,2,FALSE)</f>
        <v>0</v>
      </c>
      <c r="D28" s="299"/>
      <c r="E28" s="299"/>
      <c r="F28" s="299"/>
      <c r="G28" s="292">
        <f t="shared" si="8"/>
        <v>0</v>
      </c>
      <c r="H28" s="300" t="str">
        <f>IF(G28&gt;=3,"Mitigation Required", "No Mitigation Required")</f>
        <v>No Mitigation Required</v>
      </c>
      <c r="I28" s="177"/>
      <c r="J28" s="232"/>
      <c r="K28" s="192">
        <f>-IF(ISBLANK(J28),0,VLOOKUP(J28,'Mitigations x Values'!$C$2:$E$25,3,FALSE))</f>
        <v>0</v>
      </c>
      <c r="L28" s="153"/>
      <c r="N28" s="287">
        <f t="shared" ref="N28" si="10">IF(G28&gt;1,MAX(1,G28*(1+K28)*(1+K29)*(1+K30)),G28)</f>
        <v>0</v>
      </c>
    </row>
    <row r="29" spans="1:14" ht="28.8" customHeight="1" x14ac:dyDescent="0.3">
      <c r="A29" s="294"/>
      <c r="B29" s="316"/>
      <c r="C29" s="297"/>
      <c r="D29" s="299"/>
      <c r="E29" s="299"/>
      <c r="F29" s="299"/>
      <c r="G29" s="292"/>
      <c r="H29" s="300"/>
      <c r="I29" s="177"/>
      <c r="J29" s="232"/>
      <c r="K29" s="192">
        <f>-IF(ISBLANK(J29),0,VLOOKUP(J29,'Mitigations x Values'!$C$2:$E$25,3,FALSE))</f>
        <v>0</v>
      </c>
      <c r="L29" s="153"/>
      <c r="N29" s="288"/>
    </row>
    <row r="30" spans="1:14" ht="28.8" customHeight="1" x14ac:dyDescent="0.3">
      <c r="A30" s="294"/>
      <c r="B30" s="316"/>
      <c r="C30" s="298"/>
      <c r="D30" s="299"/>
      <c r="E30" s="299"/>
      <c r="F30" s="299"/>
      <c r="G30" s="292"/>
      <c r="H30" s="300"/>
      <c r="I30" s="177"/>
      <c r="J30" s="232"/>
      <c r="K30" s="192">
        <f>-IF(ISBLANK(J30),0,VLOOKUP(J30,'Mitigations x Values'!$C$2:$E$25,3,FALSE))</f>
        <v>0</v>
      </c>
      <c r="L30" s="153"/>
      <c r="N30" s="289"/>
    </row>
    <row r="31" spans="1:14" ht="28.8" customHeight="1" x14ac:dyDescent="0.3">
      <c r="A31" s="294"/>
      <c r="B31" s="301" t="s">
        <v>211</v>
      </c>
      <c r="C31" s="293">
        <f>VLOOKUP(B31,' Risks x Ratings'!$C$98:$D$101,2,FALSE)</f>
        <v>0</v>
      </c>
      <c r="D31" s="304"/>
      <c r="E31" s="305"/>
      <c r="F31" s="306"/>
      <c r="G31" s="287">
        <f t="shared" si="8"/>
        <v>0</v>
      </c>
      <c r="H31" s="313" t="str">
        <f>IF(G31&gt;=3,"Mitigation Required", "No Mitigation Required")</f>
        <v>No Mitigation Required</v>
      </c>
      <c r="I31" s="177"/>
      <c r="J31" s="205"/>
      <c r="K31" s="220">
        <f>-IF(ISBLANK(J31),0,VLOOKUP(J31,'Mitigations x Values'!$C$2:$E$25,3,FALSE))</f>
        <v>0</v>
      </c>
      <c r="L31" s="157"/>
      <c r="N31" s="287">
        <f t="shared" ref="N31" si="11">IF(G31&gt;1,MAX(1,G31*(1+K31)*(1+K32)*(1+K33)),G31)</f>
        <v>0</v>
      </c>
    </row>
    <row r="32" spans="1:14" ht="28.8" customHeight="1" x14ac:dyDescent="0.3">
      <c r="A32" s="294"/>
      <c r="B32" s="302"/>
      <c r="C32" s="294"/>
      <c r="D32" s="307"/>
      <c r="E32" s="308"/>
      <c r="F32" s="309"/>
      <c r="G32" s="288"/>
      <c r="H32" s="314"/>
      <c r="I32" s="177"/>
      <c r="J32" s="205"/>
      <c r="K32" s="220">
        <f>-IF(ISBLANK(J32),0,VLOOKUP(J32,'Mitigations x Values'!$C$2:$E$25,3,FALSE))</f>
        <v>0</v>
      </c>
      <c r="L32" s="157"/>
      <c r="N32" s="288"/>
    </row>
    <row r="33" spans="1:14" ht="28.8" customHeight="1" x14ac:dyDescent="0.3">
      <c r="A33" s="294"/>
      <c r="B33" s="303"/>
      <c r="C33" s="295"/>
      <c r="D33" s="310"/>
      <c r="E33" s="311"/>
      <c r="F33" s="312"/>
      <c r="G33" s="289"/>
      <c r="H33" s="315"/>
      <c r="I33" s="177"/>
      <c r="J33" s="205"/>
      <c r="K33" s="220">
        <f>-IF(ISBLANK(J33),0,VLOOKUP(J33,'Mitigations x Values'!$C$2:$E$25,3,FALSE))</f>
        <v>0</v>
      </c>
      <c r="L33" s="158"/>
      <c r="N33" s="289"/>
    </row>
    <row r="34" spans="1:14" ht="28.8" customHeight="1" x14ac:dyDescent="0.3">
      <c r="A34" s="294"/>
      <c r="B34" s="316" t="s">
        <v>211</v>
      </c>
      <c r="C34" s="296">
        <f>VLOOKUP(B34,' Risks x Ratings'!$C$98:$D$101,2,FALSE)</f>
        <v>0</v>
      </c>
      <c r="D34" s="299"/>
      <c r="E34" s="299"/>
      <c r="F34" s="299"/>
      <c r="G34" s="292">
        <f t="shared" si="8"/>
        <v>0</v>
      </c>
      <c r="H34" s="300" t="str">
        <f>IF(G34&gt;=3,"Mitigation Required", "No Mitigation Required")</f>
        <v>No Mitigation Required</v>
      </c>
      <c r="I34" s="177"/>
      <c r="J34" s="238"/>
      <c r="K34" s="192">
        <f>-IF(ISBLANK(J34),0,VLOOKUP(J34,'Mitigations x Values'!$C$2:$E$25,3,FALSE))</f>
        <v>0</v>
      </c>
      <c r="L34" s="159"/>
      <c r="N34" s="287">
        <f t="shared" ref="N34" si="12">IF(G34&gt;1,MAX(1,G34*(1+K34)*(1+K35)*(1+K36)),G34)</f>
        <v>0</v>
      </c>
    </row>
    <row r="35" spans="1:14" ht="28.8" customHeight="1" x14ac:dyDescent="0.3">
      <c r="A35" s="294"/>
      <c r="B35" s="316"/>
      <c r="C35" s="297"/>
      <c r="D35" s="299"/>
      <c r="E35" s="299"/>
      <c r="F35" s="299"/>
      <c r="G35" s="292"/>
      <c r="H35" s="300"/>
      <c r="I35" s="177"/>
      <c r="J35" s="238"/>
      <c r="K35" s="192">
        <f>-IF(ISBLANK(J35),0,VLOOKUP(J35,'Mitigations x Values'!$C$2:$E$25,3,FALSE))</f>
        <v>0</v>
      </c>
      <c r="L35" s="159"/>
      <c r="N35" s="288"/>
    </row>
    <row r="36" spans="1:14" ht="28.8" customHeight="1" x14ac:dyDescent="0.3">
      <c r="A36" s="295"/>
      <c r="B36" s="316"/>
      <c r="C36" s="298"/>
      <c r="D36" s="299"/>
      <c r="E36" s="299"/>
      <c r="F36" s="299"/>
      <c r="G36" s="292"/>
      <c r="H36" s="300"/>
      <c r="I36" s="177"/>
      <c r="J36" s="238"/>
      <c r="K36" s="192">
        <f>-IF(ISBLANK(J36),0,VLOOKUP(J36,'Mitigations x Values'!$C$2:$E$25,3,FALSE))</f>
        <v>0</v>
      </c>
      <c r="L36" s="159"/>
      <c r="N36" s="289"/>
    </row>
    <row r="37" spans="1:14" ht="21.6" thickBot="1" x14ac:dyDescent="0.45">
      <c r="A37" s="90"/>
      <c r="B37" s="91"/>
      <c r="C37" s="92"/>
      <c r="D37" s="92"/>
      <c r="E37" s="93"/>
      <c r="F37" s="94" t="s">
        <v>496</v>
      </c>
      <c r="G37" s="95">
        <f>SUMIF(G6:G34,"&gt;1")</f>
        <v>0</v>
      </c>
      <c r="H37" s="92"/>
      <c r="I37" s="177"/>
      <c r="J37" s="94"/>
      <c r="K37" s="94">
        <f>SUM(K22:K36,K6:K17)</f>
        <v>0</v>
      </c>
      <c r="L37" s="91"/>
      <c r="M37" s="179"/>
      <c r="N37" s="92">
        <f>SUM(N6:N36)</f>
        <v>0</v>
      </c>
    </row>
    <row r="38" spans="1:14" ht="15" thickTop="1" x14ac:dyDescent="0.3"/>
    <row r="39" spans="1:14" x14ac:dyDescent="0.3">
      <c r="B39" s="61"/>
    </row>
    <row r="44" spans="1:14" x14ac:dyDescent="0.3">
      <c r="B44" s="102"/>
    </row>
    <row r="45" spans="1:14" x14ac:dyDescent="0.3">
      <c r="B45" s="63"/>
    </row>
    <row r="46" spans="1:14" x14ac:dyDescent="0.3">
      <c r="C46" s="19"/>
    </row>
    <row r="49" spans="2:6" x14ac:dyDescent="0.3">
      <c r="C49" s="19"/>
      <c r="D49" s="81"/>
    </row>
    <row r="50" spans="2:6" x14ac:dyDescent="0.3">
      <c r="B50" s="63"/>
    </row>
    <row r="51" spans="2:6" x14ac:dyDescent="0.3">
      <c r="B51" s="102"/>
      <c r="D51" s="82"/>
    </row>
    <row r="52" spans="2:6" x14ac:dyDescent="0.3">
      <c r="B52" s="102"/>
      <c r="D52" s="82"/>
    </row>
    <row r="53" spans="2:6" x14ac:dyDescent="0.3">
      <c r="B53" s="102"/>
      <c r="D53" s="82"/>
    </row>
    <row r="54" spans="2:6" x14ac:dyDescent="0.3">
      <c r="B54" s="102"/>
      <c r="C54" s="63"/>
      <c r="D54" s="63"/>
    </row>
    <row r="55" spans="2:6" x14ac:dyDescent="0.3">
      <c r="B55" s="102"/>
      <c r="C55" s="63"/>
      <c r="D55" s="63"/>
    </row>
    <row r="56" spans="2:6" x14ac:dyDescent="0.3">
      <c r="B56" s="102"/>
      <c r="C56" s="63"/>
      <c r="D56" s="63"/>
    </row>
    <row r="57" spans="2:6" x14ac:dyDescent="0.3">
      <c r="B57" s="102"/>
      <c r="C57" s="63"/>
      <c r="D57" s="63"/>
    </row>
    <row r="58" spans="2:6" x14ac:dyDescent="0.3">
      <c r="B58" s="102"/>
      <c r="C58" s="63"/>
      <c r="D58" s="63"/>
      <c r="E58" s="71"/>
      <c r="F58" s="71"/>
    </row>
    <row r="59" spans="2:6" x14ac:dyDescent="0.3">
      <c r="C59" s="63"/>
      <c r="D59" s="63"/>
    </row>
    <row r="60" spans="2:6" x14ac:dyDescent="0.3">
      <c r="C60" s="63"/>
      <c r="D60" s="63"/>
    </row>
    <row r="61" spans="2:6" x14ac:dyDescent="0.3">
      <c r="C61" s="63"/>
      <c r="D61" s="63"/>
    </row>
    <row r="62" spans="2:6" x14ac:dyDescent="0.3">
      <c r="C62" s="63"/>
      <c r="D62" s="63"/>
    </row>
    <row r="63" spans="2:6" x14ac:dyDescent="0.3">
      <c r="C63" s="63"/>
      <c r="D63" s="63"/>
    </row>
    <row r="64" spans="2:6" x14ac:dyDescent="0.3">
      <c r="C64" s="63"/>
      <c r="D64" s="63"/>
    </row>
    <row r="65" spans="2:4" x14ac:dyDescent="0.3">
      <c r="C65" s="63"/>
      <c r="D65" s="63"/>
    </row>
    <row r="66" spans="2:4" x14ac:dyDescent="0.3">
      <c r="C66" s="63"/>
      <c r="D66" s="63"/>
    </row>
    <row r="67" spans="2:4" x14ac:dyDescent="0.3">
      <c r="C67" s="63"/>
      <c r="D67" s="63"/>
    </row>
    <row r="68" spans="2:4" x14ac:dyDescent="0.3">
      <c r="C68" s="63"/>
      <c r="D68" s="63"/>
    </row>
    <row r="69" spans="2:4" x14ac:dyDescent="0.3">
      <c r="B69" s="63"/>
      <c r="C69" s="63"/>
      <c r="D69" s="63"/>
    </row>
    <row r="71" spans="2:4" x14ac:dyDescent="0.3">
      <c r="B71" s="61"/>
      <c r="C71" s="19"/>
    </row>
    <row r="73" spans="2:4" x14ac:dyDescent="0.3">
      <c r="B73" s="61"/>
      <c r="C73" s="19"/>
    </row>
    <row r="74" spans="2:4" x14ac:dyDescent="0.3">
      <c r="D74" s="82"/>
    </row>
    <row r="75" spans="2:4" x14ac:dyDescent="0.3">
      <c r="D75" s="82"/>
    </row>
    <row r="76" spans="2:4" x14ac:dyDescent="0.3">
      <c r="D76" s="82"/>
    </row>
    <row r="77" spans="2:4" x14ac:dyDescent="0.3">
      <c r="D77" s="82"/>
    </row>
    <row r="80" spans="2:4" x14ac:dyDescent="0.3">
      <c r="B80" s="89"/>
    </row>
    <row r="81" spans="2:2" x14ac:dyDescent="0.3">
      <c r="B81" s="89"/>
    </row>
  </sheetData>
  <sheetProtection algorithmName="SHA-512" hashValue="1+3cvnTfHknVukpabMUPK3YK5CUvMqlQGKcgQGMojL6aPh96/xWFeqh/fg9MT+MZfEi53bgSTKjfex8JeSu+5w==" saltValue="M2+K0dqOJFRvlIK86hVeVQ==" spinCount="100000" sheet="1" objects="1" scenarios="1"/>
  <mergeCells count="80">
    <mergeCell ref="G18:G20"/>
    <mergeCell ref="H18:H20"/>
    <mergeCell ref="N18:N20"/>
    <mergeCell ref="G22:G24"/>
    <mergeCell ref="H22:H24"/>
    <mergeCell ref="N22:N24"/>
    <mergeCell ref="N25:N27"/>
    <mergeCell ref="G28:G30"/>
    <mergeCell ref="H28:H30"/>
    <mergeCell ref="N28:N30"/>
    <mergeCell ref="G25:G27"/>
    <mergeCell ref="H25:H27"/>
    <mergeCell ref="G34:G36"/>
    <mergeCell ref="H34:H36"/>
    <mergeCell ref="N34:N36"/>
    <mergeCell ref="N31:N33"/>
    <mergeCell ref="G31:G33"/>
    <mergeCell ref="H31:H33"/>
    <mergeCell ref="A22:A36"/>
    <mergeCell ref="B22:B24"/>
    <mergeCell ref="C22:C24"/>
    <mergeCell ref="D22:F24"/>
    <mergeCell ref="B28:B30"/>
    <mergeCell ref="C28:C30"/>
    <mergeCell ref="D28:F30"/>
    <mergeCell ref="B34:B36"/>
    <mergeCell ref="C34:C36"/>
    <mergeCell ref="D34:F36"/>
    <mergeCell ref="B31:B33"/>
    <mergeCell ref="C31:C33"/>
    <mergeCell ref="D31:F33"/>
    <mergeCell ref="B25:B27"/>
    <mergeCell ref="C25:C27"/>
    <mergeCell ref="D25:F27"/>
    <mergeCell ref="A21:B21"/>
    <mergeCell ref="D21:F21"/>
    <mergeCell ref="A15:A17"/>
    <mergeCell ref="B15:B17"/>
    <mergeCell ref="C15:C17"/>
    <mergeCell ref="D15:D17"/>
    <mergeCell ref="E15:E17"/>
    <mergeCell ref="A18:A20"/>
    <mergeCell ref="B18:B20"/>
    <mergeCell ref="C18:C20"/>
    <mergeCell ref="D18:D20"/>
    <mergeCell ref="E18:E20"/>
    <mergeCell ref="F18:F20"/>
    <mergeCell ref="F12:F14"/>
    <mergeCell ref="G12:G14"/>
    <mergeCell ref="H12:H14"/>
    <mergeCell ref="N12:N14"/>
    <mergeCell ref="G15:G17"/>
    <mergeCell ref="H15:H17"/>
    <mergeCell ref="N15:N17"/>
    <mergeCell ref="F15:F17"/>
    <mergeCell ref="A12:A14"/>
    <mergeCell ref="B12:B14"/>
    <mergeCell ref="C12:C14"/>
    <mergeCell ref="D12:D14"/>
    <mergeCell ref="E12:E14"/>
    <mergeCell ref="N6:N8"/>
    <mergeCell ref="A9:A11"/>
    <mergeCell ref="B9:B11"/>
    <mergeCell ref="C9:C11"/>
    <mergeCell ref="D9:D11"/>
    <mergeCell ref="E9:E11"/>
    <mergeCell ref="F9:F11"/>
    <mergeCell ref="G9:G11"/>
    <mergeCell ref="H9:H11"/>
    <mergeCell ref="N9:N11"/>
    <mergeCell ref="A4:H4"/>
    <mergeCell ref="J4:L4"/>
    <mergeCell ref="A6:A8"/>
    <mergeCell ref="B6:B8"/>
    <mergeCell ref="C6:C8"/>
    <mergeCell ref="D6:D8"/>
    <mergeCell ref="E6:E8"/>
    <mergeCell ref="F6:F8"/>
    <mergeCell ref="G6:G8"/>
    <mergeCell ref="H6:H8"/>
  </mergeCells>
  <conditionalFormatting sqref="A2">
    <cfRule type="containsText" dxfId="39" priority="2" operator="containsText" text="This risk is present">
      <formula>NOT(ISERROR(SEARCH("This risk is present",A2)))</formula>
    </cfRule>
  </conditionalFormatting>
  <conditionalFormatting sqref="A4:XFD37">
    <cfRule type="expression" dxfId="38" priority="1">
      <formula>EXACT("This risk is not present or applicable",$A$2)</formula>
    </cfRule>
  </conditionalFormatting>
  <conditionalFormatting sqref="G6 G9 G12 G15">
    <cfRule type="cellIs" dxfId="37" priority="18" operator="between">
      <formula>3</formula>
      <formula>4.9</formula>
    </cfRule>
    <cfRule type="cellIs" dxfId="36" priority="19" operator="greaterThanOrEqual">
      <formula>5</formula>
    </cfRule>
    <cfRule type="cellIs" dxfId="35" priority="20" operator="between">
      <formula>0</formula>
      <formula>2.9</formula>
    </cfRule>
  </conditionalFormatting>
  <conditionalFormatting sqref="G18">
    <cfRule type="cellIs" dxfId="34" priority="6" operator="between">
      <formula>3</formula>
      <formula>4.9</formula>
    </cfRule>
    <cfRule type="cellIs" dxfId="33" priority="7" operator="greaterThanOrEqual">
      <formula>5</formula>
    </cfRule>
    <cfRule type="cellIs" dxfId="32" priority="8" operator="between">
      <formula>0</formula>
      <formula>2.9</formula>
    </cfRule>
  </conditionalFormatting>
  <conditionalFormatting sqref="G22 G25 G28 G31 G34">
    <cfRule type="cellIs" dxfId="31" priority="15" operator="between">
      <formula>3</formula>
      <formula>4.9</formula>
    </cfRule>
    <cfRule type="cellIs" dxfId="30" priority="16" operator="greaterThanOrEqual">
      <formula>5</formula>
    </cfRule>
    <cfRule type="cellIs" dxfId="29" priority="17" operator="between">
      <formula>0</formula>
      <formula>2.9</formula>
    </cfRule>
  </conditionalFormatting>
  <conditionalFormatting sqref="N6 N9 N12 N15">
    <cfRule type="cellIs" dxfId="28" priority="12" operator="between">
      <formula>3</formula>
      <formula>4.9</formula>
    </cfRule>
    <cfRule type="cellIs" dxfId="27" priority="13" operator="greaterThanOrEqual">
      <formula>5</formula>
    </cfRule>
    <cfRule type="cellIs" dxfId="26" priority="14" operator="between">
      <formula>0</formula>
      <formula>2.9</formula>
    </cfRule>
  </conditionalFormatting>
  <conditionalFormatting sqref="N18">
    <cfRule type="cellIs" dxfId="25" priority="3" operator="between">
      <formula>3</formula>
      <formula>4.9</formula>
    </cfRule>
    <cfRule type="cellIs" dxfId="24" priority="4" operator="greaterThanOrEqual">
      <formula>5</formula>
    </cfRule>
    <cfRule type="cellIs" dxfId="23" priority="5" operator="between">
      <formula>0</formula>
      <formula>2.9</formula>
    </cfRule>
  </conditionalFormatting>
  <conditionalFormatting sqref="N22 N25 N28 N31 N34">
    <cfRule type="cellIs" dxfId="22" priority="9" operator="between">
      <formula>3</formula>
      <formula>4.9</formula>
    </cfRule>
    <cfRule type="cellIs" dxfId="21" priority="10" operator="greaterThanOrEqual">
      <formula>5</formula>
    </cfRule>
    <cfRule type="cellIs" dxfId="20" priority="11" operator="between">
      <formula>0</formula>
      <formula>2.9</formula>
    </cfRule>
  </conditionalFormatting>
  <pageMargins left="0.25" right="0.25" top="0.75" bottom="0.75" header="0.3" footer="0.3"/>
  <pageSetup scale="58"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4E5E7BB7-CB23-48AC-BEA9-468F81AF850B}">
          <x14:formula1>
            <xm:f>'Mitigations x Values'!$C$2:$C$25</xm:f>
          </x14:formula1>
          <xm:sqref>J22:J36</xm:sqref>
        </x14:dataValidation>
        <x14:dataValidation type="list" allowBlank="1" showInputMessage="1" showErrorMessage="1" xr:uid="{4A0A2F6D-299E-4210-A84C-1BFD69498C59}">
          <x14:formula1>
            <xm:f>' Risks x Ratings'!$C$98:$C$101</xm:f>
          </x14:formula1>
          <xm:sqref>B22:B36</xm:sqref>
        </x14:dataValidation>
        <x14:dataValidation type="list" showInputMessage="1" showErrorMessage="1" xr:uid="{3D980C09-0EFA-4CA2-82A8-4FD01C0CA88A}">
          <x14:formula1>
            <xm:f>' Risks x Ratings'!$C$112:$C$114</xm:f>
          </x14:formula1>
          <xm:sqref>D6:D14</xm:sqref>
        </x14:dataValidation>
        <x14:dataValidation type="list" showInputMessage="1" showErrorMessage="1" xr:uid="{7E66B9C6-320F-42AF-8AB5-884F7EF94098}">
          <x14:formula1>
            <xm:f>' Risks x Ratings'!$C$105:$C$108</xm:f>
          </x14:formula1>
          <xm:sqref>D15 D18</xm:sqref>
        </x14:dataValidation>
        <x14:dataValidation type="list" allowBlank="1" showInputMessage="1" showErrorMessage="1" xr:uid="{30CB2E13-FC17-4723-B2E2-9D46AB12FE36}">
          <x14:formula1>
            <xm:f>' Risks x Ratings'!$H$87:$H$91</xm:f>
          </x14:formula1>
          <xm:sqref>B6:B8</xm:sqref>
        </x14:dataValidation>
        <x14:dataValidation type="list" allowBlank="1" showInputMessage="1" showErrorMessage="1" xr:uid="{F0A786EA-7C0B-4896-88BD-47DA94D2AE4E}">
          <x14:formula1>
            <xm:f>' Risks x Ratings'!$H$57:$H$60</xm:f>
          </x14:formula1>
          <xm:sqref>B9:B11</xm:sqref>
        </x14:dataValidation>
        <x14:dataValidation type="list" allowBlank="1" showInputMessage="1" showErrorMessage="1" xr:uid="{8106A6D7-CF36-4ECF-B29F-4D17EB05459A}">
          <x14:formula1>
            <xm:f>' Risks x Ratings'!$H$93:$H$96</xm:f>
          </x14:formula1>
          <xm:sqref>B12:B14</xm:sqref>
        </x14:dataValidation>
        <x14:dataValidation type="list" allowBlank="1" showInputMessage="1" showErrorMessage="1" xr:uid="{1DA710A2-BB13-4774-8D4B-7CEB488089B0}">
          <x14:formula1>
            <xm:f>' Risks x Ratings'!$L$93:$L$96</xm:f>
          </x14:formula1>
          <xm:sqref>B18:B20</xm:sqref>
        </x14:dataValidation>
        <x14:dataValidation type="list" allowBlank="1" showInputMessage="1" showErrorMessage="1" xr:uid="{349B8C23-E104-4345-A416-2D7F15012F81}">
          <x14:formula1>
            <xm:f>' Risks x Ratings'!$L$87:$L$90</xm:f>
          </x14:formula1>
          <xm:sqref>B15:B17</xm:sqref>
        </x14:dataValidation>
        <x14:dataValidation type="list" allowBlank="1" showInputMessage="1" showErrorMessage="1" xr:uid="{74AEA206-08A7-4012-94F4-4F3A3F270FDA}">
          <x14:formula1>
            <xm:f>'Mitigations x Values'!$C$28:$C$29</xm:f>
          </x14:formula1>
          <xm:sqref>A2</xm:sqref>
        </x14:dataValidation>
        <x14:dataValidation type="list" allowBlank="1" showInputMessage="1" showErrorMessage="1" xr:uid="{EBA9C355-EE56-4BD5-A4D7-EBAE48A110C5}">
          <x14:formula1>
            <xm:f>'Mitigations x Values'!$AG$2:$AG$9</xm:f>
          </x14:formula1>
          <xm:sqref>J6:J8</xm:sqref>
        </x14:dataValidation>
        <x14:dataValidation type="list" allowBlank="1" showInputMessage="1" showErrorMessage="1" xr:uid="{A2686983-7053-4156-A777-4F25EE39A5FF}">
          <x14:formula1>
            <xm:f>'Mitigations x Values'!$AG$13:$AG$20</xm:f>
          </x14:formula1>
          <xm:sqref>J9:J11</xm:sqref>
        </x14:dataValidation>
        <x14:dataValidation type="list" allowBlank="1" showInputMessage="1" showErrorMessage="1" xr:uid="{30F0D3EF-1739-4727-A6C6-8F062DE91E8F}">
          <x14:formula1>
            <xm:f>'Mitigations x Values'!$AG$23:$AG$29</xm:f>
          </x14:formula1>
          <xm:sqref>J12:J14</xm:sqref>
        </x14:dataValidation>
        <x14:dataValidation type="list" allowBlank="1" showInputMessage="1" showErrorMessage="1" xr:uid="{5EF460A5-34B6-46BC-8D9E-657B93D38E0A}">
          <x14:formula1>
            <xm:f>'Mitigations x Values'!$AG$32:$AG$39</xm:f>
          </x14:formula1>
          <xm:sqref>J15:J17</xm:sqref>
        </x14:dataValidation>
        <x14:dataValidation type="list" allowBlank="1" showInputMessage="1" showErrorMessage="1" xr:uid="{DE4A2804-7AFB-46AB-A445-A1508BAFB4A0}">
          <x14:formula1>
            <xm:f>'Mitigations x Values'!$AG$32:$AG$35</xm:f>
          </x14:formula1>
          <xm:sqref>J18:J20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1C3EF-4D3E-44D5-9C41-51DAB454367E}">
  <sheetPr>
    <pageSetUpPr fitToPage="1"/>
  </sheetPr>
  <dimension ref="A1:U78"/>
  <sheetViews>
    <sheetView zoomScale="85" zoomScaleNormal="85" workbookViewId="0">
      <pane xSplit="2" ySplit="5" topLeftCell="C6" activePane="bottomRight" state="frozen"/>
      <selection activeCell="B28" sqref="B28:B30"/>
      <selection pane="topRight" activeCell="B28" sqref="B28:B30"/>
      <selection pane="bottomLeft" activeCell="B28" sqref="B28:B30"/>
      <selection pane="bottomRight" activeCell="J6" sqref="J6"/>
    </sheetView>
  </sheetViews>
  <sheetFormatPr defaultColWidth="9" defaultRowHeight="14.4" x14ac:dyDescent="0.3"/>
  <cols>
    <col min="1" max="1" width="20.77734375" style="63" customWidth="1"/>
    <col min="2" max="2" width="39.77734375" style="26" customWidth="1"/>
    <col min="3" max="3" width="13.109375" style="1" customWidth="1"/>
    <col min="4" max="4" width="25.88671875" style="26" customWidth="1"/>
    <col min="5" max="5" width="11.6640625" customWidth="1"/>
    <col min="6" max="6" width="24.44140625" customWidth="1"/>
    <col min="7" max="7" width="11.109375" style="123" customWidth="1"/>
    <col min="8" max="8" width="16.77734375" style="123" customWidth="1"/>
    <col min="9" max="9" width="1.6640625" style="176" customWidth="1"/>
    <col min="10" max="10" width="43.5546875" style="1" customWidth="1"/>
    <col min="11" max="11" width="12.109375" style="123" customWidth="1"/>
    <col min="12" max="12" width="45.5546875" customWidth="1"/>
    <col min="13" max="13" width="2.6640625" style="176" customWidth="1"/>
    <col min="14" max="14" width="16" style="19" customWidth="1"/>
  </cols>
  <sheetData>
    <row r="1" spans="1:21" ht="57" customHeight="1" x14ac:dyDescent="0.3">
      <c r="A1" s="180" t="s">
        <v>377</v>
      </c>
      <c r="B1" s="379" t="s">
        <v>376</v>
      </c>
      <c r="C1" s="379"/>
      <c r="D1" s="379"/>
      <c r="E1" s="125"/>
      <c r="F1" s="125"/>
      <c r="J1" s="59"/>
    </row>
    <row r="2" spans="1:21" ht="32.25" customHeight="1" x14ac:dyDescent="0.3">
      <c r="A2" s="175" t="s">
        <v>419</v>
      </c>
      <c r="B2" s="135" t="s">
        <v>489</v>
      </c>
      <c r="C2" s="125"/>
      <c r="D2" s="379" t="s">
        <v>536</v>
      </c>
      <c r="E2" s="379"/>
      <c r="F2" s="379"/>
      <c r="G2" s="379"/>
    </row>
    <row r="3" spans="1:21" ht="21.9" customHeight="1" x14ac:dyDescent="0.3">
      <c r="A3" s="75"/>
      <c r="B3" s="125"/>
      <c r="C3" s="125"/>
      <c r="D3" s="125"/>
      <c r="E3" s="125"/>
      <c r="F3" s="125"/>
    </row>
    <row r="4" spans="1:21" ht="34.65" customHeight="1" x14ac:dyDescent="0.3">
      <c r="A4" s="398" t="s">
        <v>568</v>
      </c>
      <c r="B4" s="398"/>
      <c r="C4" s="398"/>
      <c r="D4" s="398"/>
      <c r="E4" s="398"/>
      <c r="F4" s="398"/>
      <c r="G4" s="398"/>
      <c r="H4" s="398"/>
      <c r="J4" s="329" t="s">
        <v>569</v>
      </c>
      <c r="K4" s="329"/>
      <c r="L4" s="329"/>
      <c r="O4" s="101"/>
      <c r="P4" s="101"/>
      <c r="Q4" s="101"/>
      <c r="R4" s="101"/>
      <c r="S4" s="101"/>
      <c r="T4" s="101"/>
      <c r="U4" s="101"/>
    </row>
    <row r="5" spans="1:21" ht="55.2" customHeight="1" x14ac:dyDescent="0.3">
      <c r="A5" s="78" t="s">
        <v>88</v>
      </c>
      <c r="B5" s="79" t="s">
        <v>33</v>
      </c>
      <c r="C5" s="78" t="s">
        <v>89</v>
      </c>
      <c r="D5" s="78" t="s">
        <v>119</v>
      </c>
      <c r="E5" s="78" t="s">
        <v>90</v>
      </c>
      <c r="F5" s="78" t="s">
        <v>99</v>
      </c>
      <c r="G5" s="78" t="s">
        <v>11</v>
      </c>
      <c r="H5" s="174" t="s">
        <v>100</v>
      </c>
      <c r="I5" s="177"/>
      <c r="J5" s="85" t="s">
        <v>79</v>
      </c>
      <c r="K5" s="78" t="s">
        <v>212</v>
      </c>
      <c r="L5" s="78" t="s">
        <v>1</v>
      </c>
      <c r="M5" s="178"/>
      <c r="N5" s="78" t="s">
        <v>10</v>
      </c>
    </row>
    <row r="6" spans="1:21" ht="34.200000000000003" customHeight="1" x14ac:dyDescent="0.3">
      <c r="A6" s="333" t="s">
        <v>304</v>
      </c>
      <c r="B6" s="336" t="s">
        <v>370</v>
      </c>
      <c r="C6" s="339">
        <f>VLOOKUP(B6,' Risks x Ratings'!M30:N32,2,FALSE)</f>
        <v>0</v>
      </c>
      <c r="D6" s="342" t="s">
        <v>120</v>
      </c>
      <c r="E6" s="333">
        <f>VLOOKUP(D6,' Risks x Ratings'!C112:D114,2,FALSE)</f>
        <v>0</v>
      </c>
      <c r="F6" s="363"/>
      <c r="G6" s="287">
        <f t="shared" ref="G6" si="0">IF(E6&gt;0,E6,C6)</f>
        <v>0</v>
      </c>
      <c r="H6" s="313" t="str">
        <f>IF(G6&gt;=3,"Mitigation Required", "No Mitigation Required")</f>
        <v>No Mitigation Required</v>
      </c>
      <c r="I6" s="177"/>
      <c r="J6" s="138"/>
      <c r="K6" s="194">
        <f>-IF(ISBLANK(J6),0,VLOOKUP(J6,'Mitigations x Values'!$AM$2:$AO$225,3,FALSE))</f>
        <v>0</v>
      </c>
      <c r="L6" s="148"/>
      <c r="N6" s="287">
        <f t="shared" ref="N6" si="1">IF(G6&gt;1,MAX(1,G6*(1+K6)*(1+K7)*(1+K8)),G6)</f>
        <v>0</v>
      </c>
    </row>
    <row r="7" spans="1:21" ht="34.200000000000003" customHeight="1" x14ac:dyDescent="0.3">
      <c r="A7" s="334"/>
      <c r="B7" s="337"/>
      <c r="C7" s="340"/>
      <c r="D7" s="343"/>
      <c r="E7" s="334"/>
      <c r="F7" s="364"/>
      <c r="G7" s="288"/>
      <c r="H7" s="314"/>
      <c r="I7" s="177"/>
      <c r="J7" s="138"/>
      <c r="K7" s="194">
        <f>-IF(ISBLANK(J7),0,VLOOKUP(J7,'Mitigations x Values'!$AM$2:$AO$225,3,FALSE))</f>
        <v>0</v>
      </c>
      <c r="L7" s="148"/>
      <c r="N7" s="288"/>
    </row>
    <row r="8" spans="1:21" ht="34.200000000000003" customHeight="1" x14ac:dyDescent="0.3">
      <c r="A8" s="335"/>
      <c r="B8" s="338"/>
      <c r="C8" s="341"/>
      <c r="D8" s="344"/>
      <c r="E8" s="335"/>
      <c r="F8" s="365"/>
      <c r="G8" s="289"/>
      <c r="H8" s="315"/>
      <c r="I8" s="177"/>
      <c r="J8" s="138"/>
      <c r="K8" s="194">
        <f>-IF(ISBLANK(J8),0,VLOOKUP(J8,'Mitigations x Values'!$AM$2:$AO$225,3,FALSE))</f>
        <v>0</v>
      </c>
      <c r="L8" s="148"/>
      <c r="N8" s="289"/>
    </row>
    <row r="9" spans="1:21" ht="34.200000000000003" customHeight="1" x14ac:dyDescent="0.3">
      <c r="A9" s="333" t="s">
        <v>531</v>
      </c>
      <c r="B9" s="373" t="s">
        <v>341</v>
      </c>
      <c r="C9" s="356">
        <f>VLOOKUP(B9,' Risks x Ratings'!H57:I60,2,FALSE)</f>
        <v>0</v>
      </c>
      <c r="D9" s="359" t="s">
        <v>120</v>
      </c>
      <c r="E9" s="370">
        <f>VLOOKUP(D9,' Risks x Ratings'!C112:D114,2,FALSE)</f>
        <v>0</v>
      </c>
      <c r="F9" s="367"/>
      <c r="G9" s="287">
        <f t="shared" ref="G9" si="2">IF(E9&gt;0,E9,C9)</f>
        <v>0</v>
      </c>
      <c r="H9" s="319" t="str">
        <f>IF(G9&gt;=3,"Mitigation Required", "No Mitigation Required")</f>
        <v>No Mitigation Required</v>
      </c>
      <c r="I9" s="177"/>
      <c r="J9" s="160"/>
      <c r="K9" s="188">
        <f>-IF(ISBLANK(J9),0,VLOOKUP(J9,'Mitigations x Values'!$AM$2:$AO$225,3,FALSE))</f>
        <v>0</v>
      </c>
      <c r="L9" s="150"/>
      <c r="N9" s="287">
        <f t="shared" ref="N9" si="3">IF(G9&gt;1,MAX(1,G9*(1+K9)*(1+K10)*(1+K11)),G9)</f>
        <v>0</v>
      </c>
    </row>
    <row r="10" spans="1:21" ht="34.200000000000003" customHeight="1" x14ac:dyDescent="0.3">
      <c r="A10" s="334"/>
      <c r="B10" s="374"/>
      <c r="C10" s="357"/>
      <c r="D10" s="360"/>
      <c r="E10" s="371"/>
      <c r="F10" s="368"/>
      <c r="G10" s="288"/>
      <c r="H10" s="320"/>
      <c r="I10" s="177"/>
      <c r="J10" s="160"/>
      <c r="K10" s="188">
        <f>-IF(ISBLANK(J10),0,VLOOKUP(J10,'Mitigations x Values'!$AM$2:$AO$225,3,FALSE))</f>
        <v>0</v>
      </c>
      <c r="L10" s="150"/>
      <c r="N10" s="288"/>
    </row>
    <row r="11" spans="1:21" ht="34.200000000000003" customHeight="1" x14ac:dyDescent="0.3">
      <c r="A11" s="335"/>
      <c r="B11" s="375"/>
      <c r="C11" s="358"/>
      <c r="D11" s="361"/>
      <c r="E11" s="372"/>
      <c r="F11" s="369"/>
      <c r="G11" s="289"/>
      <c r="H11" s="321"/>
      <c r="I11" s="177"/>
      <c r="J11" s="160"/>
      <c r="K11" s="188">
        <f>-IF(ISBLANK(J11),0,VLOOKUP(J11,'Mitigations x Values'!$AM$2:$AO$225,3,FALSE))</f>
        <v>0</v>
      </c>
      <c r="L11" s="150"/>
      <c r="N11" s="289"/>
    </row>
    <row r="12" spans="1:21" ht="34.200000000000003" customHeight="1" x14ac:dyDescent="0.3">
      <c r="A12" s="333" t="s">
        <v>305</v>
      </c>
      <c r="B12" s="373" t="s">
        <v>375</v>
      </c>
      <c r="C12" s="356">
        <f>VLOOKUP(B12,' Risks x Ratings'!M34:N37,2,FALSE)</f>
        <v>1</v>
      </c>
      <c r="D12" s="359" t="s">
        <v>120</v>
      </c>
      <c r="E12" s="370">
        <f>VLOOKUP(D12,' Risks x Ratings'!$C$105:$D$108,2,FALSE)</f>
        <v>0</v>
      </c>
      <c r="F12" s="367"/>
      <c r="G12" s="287">
        <f t="shared" ref="G12" si="4">IF(E12&gt;0,E12,C12)</f>
        <v>1</v>
      </c>
      <c r="H12" s="319" t="str">
        <f>IF(G12&gt;=3,"Mitigation Required", "No Mitigation Required")</f>
        <v>No Mitigation Required</v>
      </c>
      <c r="I12" s="177"/>
      <c r="J12" s="160"/>
      <c r="K12" s="188">
        <f>-IF(ISBLANK(J12),0,VLOOKUP(J12,'Mitigations x Values'!$AM$2:$AO$225,3,FALSE))</f>
        <v>0</v>
      </c>
      <c r="L12" s="150"/>
      <c r="N12" s="287">
        <f t="shared" ref="N12" si="5">IF(G12&gt;1,MAX(1,G12*(1+K12)*(1+K13)*(1+K14)),G12)</f>
        <v>1</v>
      </c>
    </row>
    <row r="13" spans="1:21" ht="34.200000000000003" customHeight="1" x14ac:dyDescent="0.3">
      <c r="A13" s="334"/>
      <c r="B13" s="374"/>
      <c r="C13" s="357"/>
      <c r="D13" s="360"/>
      <c r="E13" s="371"/>
      <c r="F13" s="368"/>
      <c r="G13" s="288"/>
      <c r="H13" s="320"/>
      <c r="I13" s="177"/>
      <c r="J13" s="160"/>
      <c r="K13" s="188">
        <f>-IF(ISBLANK(J13),0,VLOOKUP(J13,'Mitigations x Values'!$AM$2:$AO$225,3,FALSE))</f>
        <v>0</v>
      </c>
      <c r="L13" s="150"/>
      <c r="N13" s="288"/>
    </row>
    <row r="14" spans="1:21" ht="34.200000000000003" customHeight="1" x14ac:dyDescent="0.3">
      <c r="A14" s="335"/>
      <c r="B14" s="375"/>
      <c r="C14" s="358"/>
      <c r="D14" s="361"/>
      <c r="E14" s="372"/>
      <c r="F14" s="369"/>
      <c r="G14" s="289"/>
      <c r="H14" s="321"/>
      <c r="I14" s="177"/>
      <c r="J14" s="160"/>
      <c r="K14" s="188">
        <f>-IF(ISBLANK(J14),0,VLOOKUP(J14,'Mitigations x Values'!$AM$2:$AO$225,3,FALSE))</f>
        <v>0</v>
      </c>
      <c r="L14" s="150"/>
      <c r="N14" s="289"/>
    </row>
    <row r="15" spans="1:21" ht="24" hidden="1" customHeight="1" x14ac:dyDescent="0.3">
      <c r="A15" s="333" t="s">
        <v>306</v>
      </c>
      <c r="B15" s="336" t="s">
        <v>382</v>
      </c>
      <c r="C15" s="418">
        <f>VLOOKUP(B15,' Risks x Ratings'!M39:N42,2,FALSE)</f>
        <v>0</v>
      </c>
      <c r="D15" s="342" t="s">
        <v>120</v>
      </c>
      <c r="E15" s="333">
        <f>VLOOKUP(D15,' Risks x Ratings'!$C$105:$D$108,2,FALSE)</f>
        <v>0</v>
      </c>
      <c r="F15" s="363"/>
      <c r="G15" s="287">
        <f t="shared" ref="G15" si="6">IF(E15&gt;0,E15,C15)</f>
        <v>0</v>
      </c>
      <c r="H15" s="421" t="str">
        <f>IF(G15&gt;=3,"Mitigation Required", "No Mitigation Required")</f>
        <v>No Mitigation Required</v>
      </c>
      <c r="I15" s="177"/>
      <c r="J15" s="138"/>
      <c r="K15" s="194">
        <f>-IF(ISBLANK(J15),0,VLOOKUP(J15,'Mitigations x Values'!$AM$2:$AO$225,3,FALSE))</f>
        <v>0</v>
      </c>
      <c r="L15" s="148"/>
      <c r="N15" s="287">
        <f t="shared" ref="N15" si="7">IF(G15&gt;1,MAX(1,G15*(1+K15)*(1+K16)*(1+K17)),G15)</f>
        <v>0</v>
      </c>
    </row>
    <row r="16" spans="1:21" ht="24" hidden="1" customHeight="1" x14ac:dyDescent="0.3">
      <c r="A16" s="334"/>
      <c r="B16" s="337"/>
      <c r="C16" s="419"/>
      <c r="D16" s="343"/>
      <c r="E16" s="334"/>
      <c r="F16" s="364"/>
      <c r="G16" s="288"/>
      <c r="H16" s="422"/>
      <c r="I16" s="177"/>
      <c r="J16" s="138"/>
      <c r="K16" s="194">
        <f>-IF(ISBLANK(J16),0,VLOOKUP(J16,'Mitigations x Values'!$AM$2:$AO$225,3,FALSE))</f>
        <v>0</v>
      </c>
      <c r="L16" s="148"/>
      <c r="N16" s="288"/>
    </row>
    <row r="17" spans="1:14" ht="24" hidden="1" customHeight="1" x14ac:dyDescent="0.3">
      <c r="A17" s="335"/>
      <c r="B17" s="338"/>
      <c r="C17" s="420"/>
      <c r="D17" s="344"/>
      <c r="E17" s="335"/>
      <c r="F17" s="365"/>
      <c r="G17" s="289"/>
      <c r="H17" s="423"/>
      <c r="I17" s="177"/>
      <c r="J17" s="138"/>
      <c r="K17" s="194">
        <f>-IF(ISBLANK(J17),0,VLOOKUP(J17,'Mitigations x Values'!$AM$2:$AO$225,3,FALSE))</f>
        <v>0</v>
      </c>
      <c r="L17" s="148"/>
      <c r="N17" s="289"/>
    </row>
    <row r="18" spans="1:14" x14ac:dyDescent="0.3">
      <c r="A18" s="290" t="s">
        <v>94</v>
      </c>
      <c r="B18" s="291"/>
      <c r="C18" s="77" t="s">
        <v>103</v>
      </c>
      <c r="D18" s="290" t="s">
        <v>95</v>
      </c>
      <c r="E18" s="318"/>
      <c r="F18" s="318"/>
      <c r="G18" s="86"/>
      <c r="H18" s="87"/>
      <c r="I18" s="177"/>
      <c r="J18" s="234"/>
      <c r="K18" s="86"/>
      <c r="L18" s="151"/>
      <c r="N18" s="100"/>
    </row>
    <row r="19" spans="1:14" ht="45.6" customHeight="1" x14ac:dyDescent="0.3">
      <c r="A19" s="293" t="s">
        <v>49</v>
      </c>
      <c r="B19" s="316" t="s">
        <v>211</v>
      </c>
      <c r="C19" s="292">
        <f>VLOOKUP(B19,' Risks x Ratings'!$C$98:$D$101,2,FALSE)</f>
        <v>0</v>
      </c>
      <c r="D19" s="317"/>
      <c r="E19" s="317"/>
      <c r="F19" s="317"/>
      <c r="G19" s="292">
        <f>C19</f>
        <v>0</v>
      </c>
      <c r="H19" s="300" t="str">
        <f>IF(G19&gt;=3,"Mitigation Required", "No Mitigation Required")</f>
        <v>No Mitigation Required</v>
      </c>
      <c r="I19" s="177"/>
      <c r="J19" s="235"/>
      <c r="K19" s="192">
        <f>-IF(ISBLANK(J19),0,VLOOKUP(J19,'Mitigations x Values'!$C$2:$E$25,3,FALSE))</f>
        <v>0</v>
      </c>
      <c r="L19" s="152"/>
      <c r="N19" s="287">
        <f>IF(G19&gt;1,MAX(1,G19*(1+K19)*(1+K20)*(1+K21)),G19)</f>
        <v>0</v>
      </c>
    </row>
    <row r="20" spans="1:14" ht="45.6" customHeight="1" x14ac:dyDescent="0.3">
      <c r="A20" s="294"/>
      <c r="B20" s="316"/>
      <c r="C20" s="292"/>
      <c r="D20" s="317"/>
      <c r="E20" s="317"/>
      <c r="F20" s="317"/>
      <c r="G20" s="292"/>
      <c r="H20" s="300"/>
      <c r="I20" s="177"/>
      <c r="J20" s="232"/>
      <c r="K20" s="192">
        <f>-IF(ISBLANK(J20),0,VLOOKUP(J20,'Mitigations x Values'!$C$2:$E$25,3,FALSE))</f>
        <v>0</v>
      </c>
      <c r="L20" s="153"/>
      <c r="N20" s="288"/>
    </row>
    <row r="21" spans="1:14" ht="45.6" customHeight="1" x14ac:dyDescent="0.3">
      <c r="A21" s="294"/>
      <c r="B21" s="316"/>
      <c r="C21" s="292"/>
      <c r="D21" s="317"/>
      <c r="E21" s="317"/>
      <c r="F21" s="317"/>
      <c r="G21" s="292"/>
      <c r="H21" s="300"/>
      <c r="I21" s="177"/>
      <c r="J21" s="236"/>
      <c r="K21" s="192">
        <f>-IF(ISBLANK(J21),0,VLOOKUP(J21,'Mitigations x Values'!$C$2:$E$25,3,FALSE))</f>
        <v>0</v>
      </c>
      <c r="L21" s="154"/>
      <c r="N21" s="289"/>
    </row>
    <row r="22" spans="1:14" ht="45.6" customHeight="1" x14ac:dyDescent="0.3">
      <c r="A22" s="294"/>
      <c r="B22" s="326" t="s">
        <v>211</v>
      </c>
      <c r="C22" s="293">
        <f>VLOOKUP(B22,' Risks x Ratings'!$C$98:$D$101,2,FALSE)</f>
        <v>0</v>
      </c>
      <c r="D22" s="327"/>
      <c r="E22" s="327"/>
      <c r="F22" s="327"/>
      <c r="G22" s="328">
        <f t="shared" ref="G22:G31" si="8">C22</f>
        <v>0</v>
      </c>
      <c r="H22" s="325" t="str">
        <f>IF(G22&gt;=3,"Mitigation Required", "No Mitigation Required")</f>
        <v>No Mitigation Required</v>
      </c>
      <c r="I22" s="177"/>
      <c r="J22" s="233"/>
      <c r="K22" s="220">
        <f>-IF(ISBLANK(J22),0,VLOOKUP(J22,'Mitigations x Values'!$C$2:$E$25,3,FALSE))</f>
        <v>0</v>
      </c>
      <c r="L22" s="155"/>
      <c r="N22" s="287">
        <f t="shared" ref="N22" si="9">IF(G22&gt;1,MAX(1,G22*(1+K22)*(1+K23)*(1+K24)),G22)</f>
        <v>0</v>
      </c>
    </row>
    <row r="23" spans="1:14" ht="45.6" customHeight="1" x14ac:dyDescent="0.3">
      <c r="A23" s="294"/>
      <c r="B23" s="326"/>
      <c r="C23" s="294"/>
      <c r="D23" s="327"/>
      <c r="E23" s="327"/>
      <c r="F23" s="327"/>
      <c r="G23" s="328"/>
      <c r="H23" s="325"/>
      <c r="I23" s="177"/>
      <c r="J23" s="233"/>
      <c r="K23" s="220">
        <f>-IF(ISBLANK(J23),0,VLOOKUP(J23,'Mitigations x Values'!$C$2:$E$25,3,FALSE))</f>
        <v>0</v>
      </c>
      <c r="L23" s="155"/>
      <c r="N23" s="288"/>
    </row>
    <row r="24" spans="1:14" ht="45.6" customHeight="1" x14ac:dyDescent="0.3">
      <c r="A24" s="294"/>
      <c r="B24" s="326"/>
      <c r="C24" s="295"/>
      <c r="D24" s="327"/>
      <c r="E24" s="327"/>
      <c r="F24" s="327"/>
      <c r="G24" s="328"/>
      <c r="H24" s="325"/>
      <c r="I24" s="177"/>
      <c r="J24" s="237"/>
      <c r="K24" s="220">
        <f>-IF(ISBLANK(J24),0,VLOOKUP(J24,'Mitigations x Values'!$C$2:$E$25,3,FALSE))</f>
        <v>0</v>
      </c>
      <c r="L24" s="156"/>
      <c r="N24" s="289"/>
    </row>
    <row r="25" spans="1:14" ht="45.6" customHeight="1" x14ac:dyDescent="0.3">
      <c r="A25" s="294"/>
      <c r="B25" s="316" t="s">
        <v>211</v>
      </c>
      <c r="C25" s="296">
        <f>VLOOKUP(B25,' Risks x Ratings'!$C$98:$D$101,2,FALSE)</f>
        <v>0</v>
      </c>
      <c r="D25" s="299"/>
      <c r="E25" s="299"/>
      <c r="F25" s="299"/>
      <c r="G25" s="292">
        <f t="shared" si="8"/>
        <v>0</v>
      </c>
      <c r="H25" s="300" t="str">
        <f>IF(G25&gt;=3,"Mitigation Required", "No Mitigation Required")</f>
        <v>No Mitigation Required</v>
      </c>
      <c r="I25" s="177"/>
      <c r="J25" s="232"/>
      <c r="K25" s="192">
        <f>-IF(ISBLANK(J25),0,VLOOKUP(J25,'Mitigations x Values'!$C$2:$E$25,3,FALSE))</f>
        <v>0</v>
      </c>
      <c r="L25" s="153"/>
      <c r="N25" s="287">
        <f t="shared" ref="N25" si="10">IF(G25&gt;1,MAX(1,G25*(1+K25)*(1+K26)*(1+K27)),G25)</f>
        <v>0</v>
      </c>
    </row>
    <row r="26" spans="1:14" ht="45.6" customHeight="1" x14ac:dyDescent="0.3">
      <c r="A26" s="294"/>
      <c r="B26" s="316"/>
      <c r="C26" s="297"/>
      <c r="D26" s="299"/>
      <c r="E26" s="299"/>
      <c r="F26" s="299"/>
      <c r="G26" s="292"/>
      <c r="H26" s="300"/>
      <c r="I26" s="177"/>
      <c r="J26" s="232"/>
      <c r="K26" s="192">
        <f>-IF(ISBLANK(J26),0,VLOOKUP(J26,'Mitigations x Values'!$C$2:$E$25,3,FALSE))</f>
        <v>0</v>
      </c>
      <c r="L26" s="153"/>
      <c r="N26" s="288"/>
    </row>
    <row r="27" spans="1:14" ht="45.6" customHeight="1" x14ac:dyDescent="0.3">
      <c r="A27" s="294"/>
      <c r="B27" s="316"/>
      <c r="C27" s="298"/>
      <c r="D27" s="299"/>
      <c r="E27" s="299"/>
      <c r="F27" s="299"/>
      <c r="G27" s="292"/>
      <c r="H27" s="300"/>
      <c r="I27" s="177"/>
      <c r="J27" s="232"/>
      <c r="K27" s="192">
        <f>-IF(ISBLANK(J27),0,VLOOKUP(J27,'Mitigations x Values'!$C$2:$E$25,3,FALSE))</f>
        <v>0</v>
      </c>
      <c r="L27" s="153"/>
      <c r="N27" s="289"/>
    </row>
    <row r="28" spans="1:14" ht="45.6" customHeight="1" x14ac:dyDescent="0.3">
      <c r="A28" s="294"/>
      <c r="B28" s="301" t="s">
        <v>211</v>
      </c>
      <c r="C28" s="293">
        <f>VLOOKUP(B28,' Risks x Ratings'!$C$98:$D$101,2,FALSE)</f>
        <v>0</v>
      </c>
      <c r="D28" s="304"/>
      <c r="E28" s="305"/>
      <c r="F28" s="306"/>
      <c r="G28" s="287">
        <f t="shared" si="8"/>
        <v>0</v>
      </c>
      <c r="H28" s="313" t="str">
        <f>IF(G28&gt;=3,"Mitigation Required", "No Mitigation Required")</f>
        <v>No Mitigation Required</v>
      </c>
      <c r="I28" s="177"/>
      <c r="J28" s="205"/>
      <c r="K28" s="220">
        <f>-IF(ISBLANK(J28),0,VLOOKUP(J28,'Mitigations x Values'!$C$2:$E$25,3,FALSE))</f>
        <v>0</v>
      </c>
      <c r="L28" s="157"/>
      <c r="N28" s="287">
        <f t="shared" ref="N28" si="11">IF(G28&gt;1,MAX(1,G28*(1+K28)*(1+K29)*(1+K30)),G28)</f>
        <v>0</v>
      </c>
    </row>
    <row r="29" spans="1:14" ht="45.6" customHeight="1" x14ac:dyDescent="0.3">
      <c r="A29" s="294"/>
      <c r="B29" s="302"/>
      <c r="C29" s="294"/>
      <c r="D29" s="307"/>
      <c r="E29" s="308"/>
      <c r="F29" s="309"/>
      <c r="G29" s="288"/>
      <c r="H29" s="314"/>
      <c r="I29" s="177"/>
      <c r="J29" s="205"/>
      <c r="K29" s="220">
        <f>-IF(ISBLANK(J29),0,VLOOKUP(J29,'Mitigations x Values'!$C$2:$E$25,3,FALSE))</f>
        <v>0</v>
      </c>
      <c r="L29" s="157"/>
      <c r="N29" s="288"/>
    </row>
    <row r="30" spans="1:14" ht="45.6" customHeight="1" x14ac:dyDescent="0.3">
      <c r="A30" s="294"/>
      <c r="B30" s="303"/>
      <c r="C30" s="295"/>
      <c r="D30" s="310"/>
      <c r="E30" s="311"/>
      <c r="F30" s="312"/>
      <c r="G30" s="289"/>
      <c r="H30" s="315"/>
      <c r="I30" s="177"/>
      <c r="J30" s="205"/>
      <c r="K30" s="220">
        <f>-IF(ISBLANK(J30),0,VLOOKUP(J30,'Mitigations x Values'!$C$2:$E$25,3,FALSE))</f>
        <v>0</v>
      </c>
      <c r="L30" s="158"/>
      <c r="N30" s="289"/>
    </row>
    <row r="31" spans="1:14" ht="45.6" customHeight="1" x14ac:dyDescent="0.3">
      <c r="A31" s="294"/>
      <c r="B31" s="316" t="s">
        <v>211</v>
      </c>
      <c r="C31" s="296">
        <f>VLOOKUP(B31,' Risks x Ratings'!$C$98:$D$101,2,FALSE)</f>
        <v>0</v>
      </c>
      <c r="D31" s="299"/>
      <c r="E31" s="299"/>
      <c r="F31" s="299"/>
      <c r="G31" s="292">
        <f t="shared" si="8"/>
        <v>0</v>
      </c>
      <c r="H31" s="300" t="str">
        <f>IF(G31&gt;=3,"Mitigation Required", "No Mitigation Required")</f>
        <v>No Mitigation Required</v>
      </c>
      <c r="I31" s="177"/>
      <c r="J31" s="238"/>
      <c r="K31" s="192">
        <f>-IF(ISBLANK(J31),0,VLOOKUP(J31,'Mitigations x Values'!$C$2:$E$25,3,FALSE))</f>
        <v>0</v>
      </c>
      <c r="L31" s="159"/>
      <c r="N31" s="287">
        <f t="shared" ref="N31" si="12">IF(G31&gt;1,MAX(1,G31*(1+K31)*(1+K32)*(1+K33)),G31)</f>
        <v>0</v>
      </c>
    </row>
    <row r="32" spans="1:14" ht="45.6" customHeight="1" x14ac:dyDescent="0.3">
      <c r="A32" s="294"/>
      <c r="B32" s="316"/>
      <c r="C32" s="297"/>
      <c r="D32" s="299"/>
      <c r="E32" s="299"/>
      <c r="F32" s="299"/>
      <c r="G32" s="292"/>
      <c r="H32" s="300"/>
      <c r="I32" s="177"/>
      <c r="J32" s="238"/>
      <c r="K32" s="192">
        <f>-IF(ISBLANK(J32),0,VLOOKUP(J32,'Mitigations x Values'!$C$2:$E$25,3,FALSE))</f>
        <v>0</v>
      </c>
      <c r="L32" s="159"/>
      <c r="N32" s="288"/>
    </row>
    <row r="33" spans="1:14" ht="45.6" customHeight="1" x14ac:dyDescent="0.3">
      <c r="A33" s="295"/>
      <c r="B33" s="316"/>
      <c r="C33" s="298"/>
      <c r="D33" s="299"/>
      <c r="E33" s="299"/>
      <c r="F33" s="299"/>
      <c r="G33" s="292"/>
      <c r="H33" s="300"/>
      <c r="I33" s="177"/>
      <c r="J33" s="238"/>
      <c r="K33" s="192">
        <f>-IF(ISBLANK(J33),0,VLOOKUP(J33,'Mitigations x Values'!$C$2:$E$25,3,FALSE))</f>
        <v>0</v>
      </c>
      <c r="L33" s="159"/>
      <c r="N33" s="289"/>
    </row>
    <row r="34" spans="1:14" ht="40.5" customHeight="1" thickBot="1" x14ac:dyDescent="0.45">
      <c r="A34" s="90"/>
      <c r="B34" s="91"/>
      <c r="C34" s="92"/>
      <c r="D34" s="92"/>
      <c r="E34" s="93"/>
      <c r="F34" s="94" t="s">
        <v>496</v>
      </c>
      <c r="G34" s="95">
        <f>SUM(G9:G31)</f>
        <v>1</v>
      </c>
      <c r="H34" s="92"/>
      <c r="I34" s="177"/>
      <c r="J34" s="94"/>
      <c r="K34" s="94">
        <f>SUM(K19:K33,K9:K14)</f>
        <v>0</v>
      </c>
      <c r="L34" s="91"/>
      <c r="M34" s="179"/>
      <c r="N34" s="92">
        <f>SUM(N9:N33)</f>
        <v>1</v>
      </c>
    </row>
    <row r="35" spans="1:14" ht="15" thickTop="1" x14ac:dyDescent="0.3"/>
    <row r="36" spans="1:14" x14ac:dyDescent="0.3">
      <c r="B36" s="61"/>
    </row>
    <row r="41" spans="1:14" x14ac:dyDescent="0.3">
      <c r="B41" s="102"/>
    </row>
    <row r="42" spans="1:14" x14ac:dyDescent="0.3">
      <c r="B42" s="63"/>
    </row>
    <row r="43" spans="1:14" x14ac:dyDescent="0.3">
      <c r="C43" s="19"/>
    </row>
    <row r="46" spans="1:14" x14ac:dyDescent="0.3">
      <c r="C46" s="19"/>
      <c r="D46" s="81"/>
    </row>
    <row r="47" spans="1:14" x14ac:dyDescent="0.3">
      <c r="B47" s="63"/>
    </row>
    <row r="48" spans="1:14" x14ac:dyDescent="0.3">
      <c r="B48" s="102"/>
      <c r="D48" s="82"/>
    </row>
    <row r="49" spans="2:6" x14ac:dyDescent="0.3">
      <c r="B49" s="102"/>
      <c r="D49" s="82"/>
    </row>
    <row r="50" spans="2:6" x14ac:dyDescent="0.3">
      <c r="B50" s="102"/>
      <c r="D50" s="82"/>
    </row>
    <row r="51" spans="2:6" x14ac:dyDescent="0.3">
      <c r="B51" s="102"/>
      <c r="C51" s="63"/>
      <c r="D51" s="63"/>
    </row>
    <row r="52" spans="2:6" x14ac:dyDescent="0.3">
      <c r="B52" s="102"/>
      <c r="C52" s="63"/>
      <c r="D52" s="63"/>
    </row>
    <row r="53" spans="2:6" x14ac:dyDescent="0.3">
      <c r="B53" s="102"/>
      <c r="C53" s="63"/>
      <c r="D53" s="63"/>
    </row>
    <row r="54" spans="2:6" x14ac:dyDescent="0.3">
      <c r="B54" s="102"/>
      <c r="C54" s="63"/>
      <c r="D54" s="63"/>
    </row>
    <row r="55" spans="2:6" x14ac:dyDescent="0.3">
      <c r="B55" s="102"/>
      <c r="C55" s="63"/>
      <c r="D55" s="63"/>
      <c r="E55" s="71"/>
      <c r="F55" s="71"/>
    </row>
    <row r="56" spans="2:6" x14ac:dyDescent="0.3">
      <c r="C56" s="63"/>
      <c r="D56" s="63"/>
    </row>
    <row r="57" spans="2:6" x14ac:dyDescent="0.3">
      <c r="C57" s="63"/>
      <c r="D57" s="63"/>
    </row>
    <row r="58" spans="2:6" x14ac:dyDescent="0.3">
      <c r="C58" s="63"/>
      <c r="D58" s="63"/>
    </row>
    <row r="59" spans="2:6" x14ac:dyDescent="0.3">
      <c r="C59" s="63"/>
      <c r="D59" s="63"/>
    </row>
    <row r="60" spans="2:6" x14ac:dyDescent="0.3">
      <c r="C60" s="63"/>
      <c r="D60" s="63"/>
    </row>
    <row r="61" spans="2:6" x14ac:dyDescent="0.3">
      <c r="C61" s="63"/>
      <c r="D61" s="63"/>
    </row>
    <row r="62" spans="2:6" x14ac:dyDescent="0.3">
      <c r="C62" s="63"/>
      <c r="D62" s="63"/>
    </row>
    <row r="63" spans="2:6" x14ac:dyDescent="0.3">
      <c r="C63" s="63"/>
      <c r="D63" s="63"/>
    </row>
    <row r="64" spans="2:6" x14ac:dyDescent="0.3">
      <c r="C64" s="63"/>
      <c r="D64" s="63"/>
    </row>
    <row r="65" spans="2:4" x14ac:dyDescent="0.3">
      <c r="C65" s="63"/>
      <c r="D65" s="63"/>
    </row>
    <row r="66" spans="2:4" x14ac:dyDescent="0.3">
      <c r="B66" s="63"/>
      <c r="C66" s="63"/>
      <c r="D66" s="63"/>
    </row>
    <row r="68" spans="2:4" x14ac:dyDescent="0.3">
      <c r="B68" s="61"/>
      <c r="C68" s="19"/>
    </row>
    <row r="70" spans="2:4" x14ac:dyDescent="0.3">
      <c r="B70" s="61"/>
      <c r="C70" s="19"/>
    </row>
    <row r="71" spans="2:4" x14ac:dyDescent="0.3">
      <c r="D71" s="82"/>
    </row>
    <row r="72" spans="2:4" x14ac:dyDescent="0.3">
      <c r="D72" s="82"/>
    </row>
    <row r="73" spans="2:4" x14ac:dyDescent="0.3">
      <c r="D73" s="82"/>
    </row>
    <row r="74" spans="2:4" x14ac:dyDescent="0.3">
      <c r="D74" s="82"/>
    </row>
    <row r="77" spans="2:4" x14ac:dyDescent="0.3">
      <c r="B77" s="89"/>
    </row>
    <row r="78" spans="2:4" x14ac:dyDescent="0.3">
      <c r="B78" s="89"/>
    </row>
  </sheetData>
  <sheetProtection algorithmName="SHA-512" hashValue="L6AcBfsX2aJS175ULCuMHokuc00UH5G1JTJ9SjU+fh/Mi3kOoCiR0EkphuEuOJno5kBMPqOJ8f5MHzZYe/P0PA==" saltValue="gUVMCTYzjKuNXXEFbQO0Cw==" spinCount="100000" sheet="1" objects="1" scenarios="1"/>
  <mergeCells count="73">
    <mergeCell ref="D2:G2"/>
    <mergeCell ref="B1:D1"/>
    <mergeCell ref="G15:G17"/>
    <mergeCell ref="H15:H17"/>
    <mergeCell ref="N15:N17"/>
    <mergeCell ref="F6:F8"/>
    <mergeCell ref="G6:G8"/>
    <mergeCell ref="H6:H8"/>
    <mergeCell ref="N6:N8"/>
    <mergeCell ref="G12:G14"/>
    <mergeCell ref="H12:H14"/>
    <mergeCell ref="N12:N14"/>
    <mergeCell ref="F9:F11"/>
    <mergeCell ref="G9:G11"/>
    <mergeCell ref="H9:H11"/>
    <mergeCell ref="N9:N11"/>
    <mergeCell ref="G19:G21"/>
    <mergeCell ref="H19:H21"/>
    <mergeCell ref="N19:N21"/>
    <mergeCell ref="N22:N24"/>
    <mergeCell ref="G25:G27"/>
    <mergeCell ref="H25:H27"/>
    <mergeCell ref="N25:N27"/>
    <mergeCell ref="G22:G24"/>
    <mergeCell ref="H22:H24"/>
    <mergeCell ref="G31:G33"/>
    <mergeCell ref="H31:H33"/>
    <mergeCell ref="N31:N33"/>
    <mergeCell ref="N28:N30"/>
    <mergeCell ref="G28:G30"/>
    <mergeCell ref="H28:H30"/>
    <mergeCell ref="A19:A33"/>
    <mergeCell ref="B19:B21"/>
    <mergeCell ref="C19:C21"/>
    <mergeCell ref="D19:F21"/>
    <mergeCell ref="B25:B27"/>
    <mergeCell ref="C25:C27"/>
    <mergeCell ref="D25:F27"/>
    <mergeCell ref="B31:B33"/>
    <mergeCell ref="C31:C33"/>
    <mergeCell ref="D31:F33"/>
    <mergeCell ref="B28:B30"/>
    <mergeCell ref="C28:C30"/>
    <mergeCell ref="D28:F30"/>
    <mergeCell ref="B22:B24"/>
    <mergeCell ref="C22:C24"/>
    <mergeCell ref="D22:F24"/>
    <mergeCell ref="A18:B18"/>
    <mergeCell ref="D18:F18"/>
    <mergeCell ref="A12:A14"/>
    <mergeCell ref="B12:B14"/>
    <mergeCell ref="C12:C14"/>
    <mergeCell ref="D12:D14"/>
    <mergeCell ref="E12:E14"/>
    <mergeCell ref="A15:A17"/>
    <mergeCell ref="B15:B17"/>
    <mergeCell ref="C15:C17"/>
    <mergeCell ref="D15:D17"/>
    <mergeCell ref="E15:E17"/>
    <mergeCell ref="F15:F17"/>
    <mergeCell ref="F12:F14"/>
    <mergeCell ref="A4:H4"/>
    <mergeCell ref="J4:L4"/>
    <mergeCell ref="A9:A11"/>
    <mergeCell ref="B9:B11"/>
    <mergeCell ref="C9:C11"/>
    <mergeCell ref="D9:D11"/>
    <mergeCell ref="E9:E11"/>
    <mergeCell ref="A6:A8"/>
    <mergeCell ref="B6:B8"/>
    <mergeCell ref="C6:C8"/>
    <mergeCell ref="D6:D8"/>
    <mergeCell ref="E6:E8"/>
  </mergeCells>
  <conditionalFormatting sqref="A2">
    <cfRule type="containsText" dxfId="19" priority="2" operator="containsText" text="This risk is present">
      <formula>NOT(ISERROR(SEARCH("This risk is present",A2)))</formula>
    </cfRule>
  </conditionalFormatting>
  <conditionalFormatting sqref="A4:XFD34">
    <cfRule type="expression" dxfId="18" priority="1">
      <formula>EXACT("This risk is not present or applicable",$A$2)</formula>
    </cfRule>
  </conditionalFormatting>
  <conditionalFormatting sqref="G9 G6 G12">
    <cfRule type="cellIs" dxfId="17" priority="24" operator="between">
      <formula>3</formula>
      <formula>4.9</formula>
    </cfRule>
    <cfRule type="cellIs" dxfId="16" priority="25" operator="greaterThanOrEqual">
      <formula>5</formula>
    </cfRule>
    <cfRule type="cellIs" dxfId="15" priority="26" operator="between">
      <formula>0</formula>
      <formula>2.9</formula>
    </cfRule>
  </conditionalFormatting>
  <conditionalFormatting sqref="G15">
    <cfRule type="cellIs" dxfId="14" priority="12" operator="between">
      <formula>3</formula>
      <formula>4.9</formula>
    </cfRule>
    <cfRule type="cellIs" dxfId="13" priority="13" operator="greaterThanOrEqual">
      <formula>5</formula>
    </cfRule>
    <cfRule type="cellIs" dxfId="12" priority="14" operator="between">
      <formula>0</formula>
      <formula>2.9</formula>
    </cfRule>
  </conditionalFormatting>
  <conditionalFormatting sqref="G19 G22 G25 G28 G31">
    <cfRule type="cellIs" dxfId="11" priority="21" operator="between">
      <formula>3</formula>
      <formula>4.9</formula>
    </cfRule>
    <cfRule type="cellIs" dxfId="10" priority="22" operator="greaterThanOrEqual">
      <formula>5</formula>
    </cfRule>
    <cfRule type="cellIs" dxfId="9" priority="23" operator="between">
      <formula>0</formula>
      <formula>2.9</formula>
    </cfRule>
  </conditionalFormatting>
  <conditionalFormatting sqref="N9 N6 N12">
    <cfRule type="cellIs" dxfId="8" priority="18" operator="between">
      <formula>3</formula>
      <formula>4.9</formula>
    </cfRule>
    <cfRule type="cellIs" dxfId="7" priority="19" operator="greaterThanOrEqual">
      <formula>5</formula>
    </cfRule>
    <cfRule type="cellIs" dxfId="6" priority="20" operator="between">
      <formula>0</formula>
      <formula>2.9</formula>
    </cfRule>
  </conditionalFormatting>
  <conditionalFormatting sqref="N15">
    <cfRule type="cellIs" dxfId="5" priority="9" operator="between">
      <formula>3</formula>
      <formula>4.9</formula>
    </cfRule>
    <cfRule type="cellIs" dxfId="4" priority="10" operator="greaterThanOrEqual">
      <formula>5</formula>
    </cfRule>
    <cfRule type="cellIs" dxfId="3" priority="11" operator="between">
      <formula>0</formula>
      <formula>2.9</formula>
    </cfRule>
  </conditionalFormatting>
  <conditionalFormatting sqref="N19 N22 N25 N28 N31">
    <cfRule type="cellIs" dxfId="2" priority="15" operator="between">
      <formula>3</formula>
      <formula>4.9</formula>
    </cfRule>
    <cfRule type="cellIs" dxfId="1" priority="16" operator="greaterThanOrEqual">
      <formula>5</formula>
    </cfRule>
    <cfRule type="cellIs" dxfId="0" priority="17" operator="between">
      <formula>0</formula>
      <formula>2.9</formula>
    </cfRule>
  </conditionalFormatting>
  <printOptions horizontalCentered="1"/>
  <pageMargins left="0.25" right="0.25" top="0.75" bottom="0.75" header="0.3" footer="0.3"/>
  <pageSetup scale="54"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10567A9C-8548-486F-8B99-1FE1F5B13D28}">
          <x14:formula1>
            <xm:f>' Risks x Ratings'!$M$39:$M$42</xm:f>
          </x14:formula1>
          <xm:sqref>B15:B17</xm:sqref>
        </x14:dataValidation>
        <x14:dataValidation type="list" allowBlank="1" showInputMessage="1" showErrorMessage="1" xr:uid="{3A492BAF-75D3-4872-BD63-3AF85E4D7523}">
          <x14:formula1>
            <xm:f>' Risks x Ratings'!$M$30:$M$32</xm:f>
          </x14:formula1>
          <xm:sqref>B6:B8</xm:sqref>
        </x14:dataValidation>
        <x14:dataValidation type="list" allowBlank="1" showInputMessage="1" showErrorMessage="1" xr:uid="{2BACB747-3B9D-45A8-8978-6D53B59896AC}">
          <x14:formula1>
            <xm:f>' Risks x Ratings'!$H$57:$H$60</xm:f>
          </x14:formula1>
          <xm:sqref>B9:B11</xm:sqref>
        </x14:dataValidation>
        <x14:dataValidation type="list" showInputMessage="1" showErrorMessage="1" xr:uid="{66C08F99-7D41-4F9E-8EDC-2963AEDE2A9A}">
          <x14:formula1>
            <xm:f>' Risks x Ratings'!$C$105:$C$108</xm:f>
          </x14:formula1>
          <xm:sqref>D12 D15</xm:sqref>
        </x14:dataValidation>
        <x14:dataValidation type="list" allowBlank="1" showInputMessage="1" showErrorMessage="1" xr:uid="{F7390EDD-72DB-4DF4-864C-C9BEDB943477}">
          <x14:formula1>
            <xm:f>' Risks x Ratings'!$C$98:$C$101</xm:f>
          </x14:formula1>
          <xm:sqref>B19:B33</xm:sqref>
        </x14:dataValidation>
        <x14:dataValidation type="list" allowBlank="1" showInputMessage="1" showErrorMessage="1" xr:uid="{31950A38-6CD9-44BC-96B5-C20EACF147E3}">
          <x14:formula1>
            <xm:f>'Mitigations x Values'!$C$2:$C$25</xm:f>
          </x14:formula1>
          <xm:sqref>J19:J33</xm:sqref>
        </x14:dataValidation>
        <x14:dataValidation type="list" allowBlank="1" showInputMessage="1" showErrorMessage="1" xr:uid="{4FAE70B4-067D-458A-B0E9-C892C6FFC603}">
          <x14:formula1>
            <xm:f>' Risks x Ratings'!$M$34:$M$37</xm:f>
          </x14:formula1>
          <xm:sqref>B12:B14</xm:sqref>
        </x14:dataValidation>
        <x14:dataValidation type="list" allowBlank="1" showInputMessage="1" showErrorMessage="1" xr:uid="{EE53B3E4-E3F5-4120-B7D1-AAC12157E0B0}">
          <x14:formula1>
            <xm:f>'Mitigations x Values'!$C$28:$C$29</xm:f>
          </x14:formula1>
          <xm:sqref>A2</xm:sqref>
        </x14:dataValidation>
        <x14:dataValidation type="list" allowBlank="1" showInputMessage="1" showErrorMessage="1" xr:uid="{E55B196B-F666-425A-8746-36438BF01CE1}">
          <x14:formula1>
            <xm:f>'Mitigations x Values'!$AM$13:$AM$21</xm:f>
          </x14:formula1>
          <xm:sqref>J9:J11</xm:sqref>
        </x14:dataValidation>
        <x14:dataValidation type="list" allowBlank="1" showInputMessage="1" showErrorMessage="1" xr:uid="{524F1E4A-047F-40A7-AA02-8B0B5CB98A4A}">
          <x14:formula1>
            <xm:f>'Mitigations x Values'!$AM$23:$AM$28</xm:f>
          </x14:formula1>
          <xm:sqref>J12:J14</xm:sqref>
        </x14:dataValidation>
        <x14:dataValidation type="list" allowBlank="1" showInputMessage="1" showErrorMessage="1" xr:uid="{3AC3093F-B715-4F55-9A7D-D32D437BEB1A}">
          <x14:formula1>
            <xm:f>'Mitigations x Values'!$AM$38:$AM$45</xm:f>
          </x14:formula1>
          <xm:sqref>J15:J17</xm:sqref>
        </x14:dataValidation>
        <x14:dataValidation type="list" showInputMessage="1" showErrorMessage="1" xr:uid="{3FDD450A-18AB-469E-B095-61197ECB5D5B}">
          <x14:formula1>
            <xm:f>' Risks x Ratings'!$C$112:$C$114</xm:f>
          </x14:formula1>
          <xm:sqref>D6:D11</xm:sqref>
        </x14:dataValidation>
        <x14:dataValidation type="list" allowBlank="1" showInputMessage="1" showErrorMessage="1" xr:uid="{A552AFD5-672D-4ACF-85B1-91A3E898AB13}">
          <x14:formula1>
            <xm:f>'Mitigations x Values'!$AM$2:$AM$6</xm:f>
          </x14:formula1>
          <xm:sqref>J6:J8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1120-3654-4268-BAED-C37DF0D6C6CE}">
  <sheetPr>
    <tabColor rgb="FFFF0000"/>
  </sheetPr>
  <dimension ref="A1:S130"/>
  <sheetViews>
    <sheetView topLeftCell="A96" zoomScaleNormal="100" workbookViewId="0">
      <selection activeCell="U21" sqref="U21"/>
    </sheetView>
  </sheetViews>
  <sheetFormatPr defaultRowHeight="14.4" x14ac:dyDescent="0.3"/>
  <cols>
    <col min="1" max="1" width="13.88671875" style="19" customWidth="1"/>
    <col min="2" max="2" width="33.44140625" style="19" customWidth="1"/>
    <col min="3" max="3" width="39.88671875" style="19" customWidth="1"/>
    <col min="4" max="4" width="9.109375" style="1" bestFit="1" customWidth="1"/>
    <col min="6" max="6" width="16.109375" customWidth="1"/>
    <col min="7" max="7" width="16.6640625" customWidth="1"/>
    <col min="8" max="8" width="25.88671875" customWidth="1"/>
    <col min="9" max="9" width="15.88671875" customWidth="1"/>
    <col min="10" max="10" width="16.109375" customWidth="1"/>
    <col min="11" max="11" width="17.88671875" customWidth="1"/>
    <col min="12" max="12" width="26.5546875" customWidth="1"/>
    <col min="16" max="16" width="13.109375" customWidth="1"/>
    <col min="17" max="17" width="11.5546875" customWidth="1"/>
    <col min="18" max="18" width="11.6640625" customWidth="1"/>
  </cols>
  <sheetData>
    <row r="1" spans="1:19" ht="30.45" customHeight="1" x14ac:dyDescent="0.3">
      <c r="A1" s="69" t="s">
        <v>69</v>
      </c>
      <c r="B1" s="69" t="s">
        <v>50</v>
      </c>
      <c r="C1" s="69" t="s">
        <v>51</v>
      </c>
      <c r="D1" s="69" t="s">
        <v>52</v>
      </c>
      <c r="F1" s="69" t="s">
        <v>69</v>
      </c>
      <c r="G1" s="69" t="s">
        <v>50</v>
      </c>
      <c r="H1" s="69" t="s">
        <v>51</v>
      </c>
      <c r="I1" s="69" t="s">
        <v>52</v>
      </c>
      <c r="K1" s="69" t="s">
        <v>69</v>
      </c>
      <c r="L1" s="69" t="s">
        <v>50</v>
      </c>
      <c r="M1" s="69" t="s">
        <v>51</v>
      </c>
      <c r="N1" s="69" t="s">
        <v>52</v>
      </c>
      <c r="P1" s="69" t="s">
        <v>69</v>
      </c>
      <c r="Q1" s="69" t="s">
        <v>50</v>
      </c>
      <c r="R1" s="69" t="s">
        <v>51</v>
      </c>
      <c r="S1" s="69" t="s">
        <v>52</v>
      </c>
    </row>
    <row r="2" spans="1:19" ht="45.45" customHeight="1" x14ac:dyDescent="0.3">
      <c r="A2" s="20" t="s">
        <v>153</v>
      </c>
      <c r="B2" s="25" t="s">
        <v>176</v>
      </c>
      <c r="C2" s="25" t="s">
        <v>177</v>
      </c>
      <c r="D2" s="21">
        <v>5</v>
      </c>
      <c r="F2" s="20" t="s">
        <v>217</v>
      </c>
      <c r="G2" s="25" t="s">
        <v>228</v>
      </c>
      <c r="H2" s="25" t="s">
        <v>177</v>
      </c>
      <c r="I2" s="21">
        <v>5</v>
      </c>
      <c r="K2" s="20" t="s">
        <v>218</v>
      </c>
      <c r="L2" s="25" t="s">
        <v>229</v>
      </c>
      <c r="M2" s="25" t="s">
        <v>177</v>
      </c>
      <c r="N2" s="21">
        <v>5</v>
      </c>
      <c r="P2" s="20" t="s">
        <v>218</v>
      </c>
      <c r="Q2" s="25" t="s">
        <v>263</v>
      </c>
      <c r="R2" s="25" t="s">
        <v>177</v>
      </c>
      <c r="S2" s="21">
        <v>5</v>
      </c>
    </row>
    <row r="3" spans="1:19" ht="45.45" customHeight="1" x14ac:dyDescent="0.3">
      <c r="A3" s="20" t="s">
        <v>153</v>
      </c>
      <c r="B3" s="25" t="s">
        <v>176</v>
      </c>
      <c r="C3" s="25" t="s">
        <v>178</v>
      </c>
      <c r="D3" s="21">
        <v>3</v>
      </c>
      <c r="F3" s="20" t="s">
        <v>217</v>
      </c>
      <c r="G3" s="25" t="s">
        <v>228</v>
      </c>
      <c r="H3" s="25" t="s">
        <v>178</v>
      </c>
      <c r="I3" s="21">
        <v>3</v>
      </c>
      <c r="K3" s="20" t="s">
        <v>218</v>
      </c>
      <c r="L3" s="25" t="s">
        <v>229</v>
      </c>
      <c r="M3" s="25" t="s">
        <v>178</v>
      </c>
      <c r="N3" s="21">
        <v>3</v>
      </c>
      <c r="P3" s="20" t="s">
        <v>218</v>
      </c>
      <c r="Q3" s="25" t="s">
        <v>263</v>
      </c>
      <c r="R3" s="25" t="s">
        <v>178</v>
      </c>
      <c r="S3" s="21">
        <v>3</v>
      </c>
    </row>
    <row r="4" spans="1:19" ht="45.45" customHeight="1" x14ac:dyDescent="0.3">
      <c r="A4" s="20" t="s">
        <v>153</v>
      </c>
      <c r="B4" s="25" t="s">
        <v>176</v>
      </c>
      <c r="C4" s="25" t="s">
        <v>179</v>
      </c>
      <c r="D4" s="21">
        <v>1</v>
      </c>
      <c r="F4" s="20" t="s">
        <v>217</v>
      </c>
      <c r="G4" s="25" t="s">
        <v>228</v>
      </c>
      <c r="H4" s="25" t="s">
        <v>179</v>
      </c>
      <c r="I4" s="21">
        <v>1</v>
      </c>
      <c r="K4" s="20" t="s">
        <v>218</v>
      </c>
      <c r="L4" s="25" t="s">
        <v>229</v>
      </c>
      <c r="M4" s="25" t="s">
        <v>179</v>
      </c>
      <c r="N4" s="21">
        <v>1</v>
      </c>
      <c r="P4" s="20" t="s">
        <v>218</v>
      </c>
      <c r="Q4" s="25" t="s">
        <v>263</v>
      </c>
      <c r="R4" s="25" t="s">
        <v>179</v>
      </c>
      <c r="S4" s="21">
        <v>1</v>
      </c>
    </row>
    <row r="5" spans="1:19" ht="45.45" customHeight="1" x14ac:dyDescent="0.3">
      <c r="A5" s="20" t="s">
        <v>153</v>
      </c>
      <c r="B5" s="25" t="s">
        <v>176</v>
      </c>
      <c r="C5" s="25" t="s">
        <v>108</v>
      </c>
      <c r="D5" s="21">
        <v>1</v>
      </c>
      <c r="F5" s="20" t="s">
        <v>217</v>
      </c>
      <c r="G5" s="25" t="s">
        <v>228</v>
      </c>
      <c r="H5" s="25" t="s">
        <v>108</v>
      </c>
      <c r="I5" s="21">
        <v>1</v>
      </c>
      <c r="K5" s="20" t="s">
        <v>218</v>
      </c>
      <c r="L5" s="25" t="s">
        <v>229</v>
      </c>
      <c r="M5" s="25" t="s">
        <v>108</v>
      </c>
      <c r="N5" s="21">
        <v>1</v>
      </c>
      <c r="P5" s="20" t="s">
        <v>218</v>
      </c>
      <c r="Q5" s="25" t="s">
        <v>263</v>
      </c>
      <c r="R5" s="25" t="s">
        <v>108</v>
      </c>
      <c r="S5" s="21">
        <v>1</v>
      </c>
    </row>
    <row r="6" spans="1:19" ht="45.45" customHeight="1" x14ac:dyDescent="0.3">
      <c r="A6" s="20" t="s">
        <v>153</v>
      </c>
      <c r="B6" s="25" t="s">
        <v>176</v>
      </c>
      <c r="C6" s="25" t="s">
        <v>180</v>
      </c>
      <c r="D6" s="21">
        <v>1</v>
      </c>
      <c r="F6" s="20" t="s">
        <v>217</v>
      </c>
      <c r="G6" s="25" t="s">
        <v>228</v>
      </c>
      <c r="H6" s="25" t="s">
        <v>180</v>
      </c>
      <c r="I6" s="21">
        <v>1</v>
      </c>
      <c r="K6" s="20" t="s">
        <v>218</v>
      </c>
      <c r="L6" s="25" t="s">
        <v>229</v>
      </c>
      <c r="M6" s="25" t="s">
        <v>180</v>
      </c>
      <c r="N6" s="21">
        <v>1</v>
      </c>
      <c r="P6" s="20" t="s">
        <v>218</v>
      </c>
      <c r="Q6" s="25" t="s">
        <v>263</v>
      </c>
      <c r="R6" s="25" t="s">
        <v>180</v>
      </c>
      <c r="S6" s="21">
        <v>1</v>
      </c>
    </row>
    <row r="7" spans="1:19" ht="45.45" customHeight="1" x14ac:dyDescent="0.3">
      <c r="A7" s="20" t="s">
        <v>153</v>
      </c>
      <c r="B7" s="25" t="s">
        <v>176</v>
      </c>
      <c r="C7" s="25" t="s">
        <v>181</v>
      </c>
      <c r="D7" s="21">
        <v>0</v>
      </c>
      <c r="F7" s="20" t="s">
        <v>217</v>
      </c>
      <c r="G7" s="25" t="s">
        <v>228</v>
      </c>
      <c r="H7" s="25" t="s">
        <v>230</v>
      </c>
      <c r="I7" s="21">
        <v>0</v>
      </c>
      <c r="K7" s="20" t="s">
        <v>218</v>
      </c>
      <c r="L7" s="25" t="s">
        <v>229</v>
      </c>
      <c r="M7" s="25" t="s">
        <v>231</v>
      </c>
      <c r="N7" s="21">
        <v>0</v>
      </c>
      <c r="P7" s="20" t="s">
        <v>218</v>
      </c>
      <c r="Q7" s="25" t="s">
        <v>263</v>
      </c>
      <c r="R7" s="25" t="s">
        <v>264</v>
      </c>
      <c r="S7" s="21">
        <v>0</v>
      </c>
    </row>
    <row r="8" spans="1:19" x14ac:dyDescent="0.3">
      <c r="A8" s="22"/>
      <c r="B8" s="3"/>
      <c r="C8" s="3"/>
      <c r="D8" s="23"/>
      <c r="F8" s="22"/>
      <c r="G8" s="3"/>
      <c r="H8" s="3"/>
      <c r="I8" s="23"/>
      <c r="K8" s="22"/>
      <c r="L8" s="3"/>
      <c r="M8" s="3"/>
      <c r="N8" s="23"/>
      <c r="P8" s="22"/>
      <c r="Q8" s="3"/>
      <c r="R8" s="3"/>
      <c r="S8" s="23"/>
    </row>
    <row r="9" spans="1:19" ht="52.5" customHeight="1" x14ac:dyDescent="0.3">
      <c r="A9" s="20" t="s">
        <v>70</v>
      </c>
      <c r="B9" s="25" t="s">
        <v>173</v>
      </c>
      <c r="C9" s="25" t="s">
        <v>508</v>
      </c>
      <c r="D9" s="21">
        <v>5</v>
      </c>
      <c r="F9" s="20" t="s">
        <v>70</v>
      </c>
      <c r="G9" s="25" t="s">
        <v>232</v>
      </c>
      <c r="H9" s="25" t="s">
        <v>233</v>
      </c>
      <c r="I9" s="21">
        <v>5</v>
      </c>
      <c r="K9" s="20" t="s">
        <v>70</v>
      </c>
      <c r="L9" s="25" t="s">
        <v>234</v>
      </c>
      <c r="M9" s="25" t="s">
        <v>235</v>
      </c>
      <c r="N9" s="21">
        <v>5</v>
      </c>
      <c r="P9" s="20" t="s">
        <v>70</v>
      </c>
      <c r="Q9" s="25" t="s">
        <v>265</v>
      </c>
      <c r="R9" s="25" t="s">
        <v>266</v>
      </c>
      <c r="S9" s="21">
        <v>5</v>
      </c>
    </row>
    <row r="10" spans="1:19" ht="52.5" customHeight="1" x14ac:dyDescent="0.3">
      <c r="A10" s="20" t="s">
        <v>70</v>
      </c>
      <c r="B10" s="25" t="s">
        <v>173</v>
      </c>
      <c r="C10" s="25" t="s">
        <v>182</v>
      </c>
      <c r="D10" s="21">
        <v>3</v>
      </c>
      <c r="F10" s="20" t="s">
        <v>70</v>
      </c>
      <c r="G10" s="25" t="s">
        <v>232</v>
      </c>
      <c r="H10" s="25" t="s">
        <v>236</v>
      </c>
      <c r="I10" s="21">
        <v>3</v>
      </c>
      <c r="K10" s="20" t="s">
        <v>70</v>
      </c>
      <c r="L10" s="25" t="s">
        <v>234</v>
      </c>
      <c r="M10" s="25" t="s">
        <v>237</v>
      </c>
      <c r="N10" s="21">
        <v>3</v>
      </c>
      <c r="P10" s="20" t="s">
        <v>70</v>
      </c>
      <c r="Q10" s="25" t="s">
        <v>265</v>
      </c>
      <c r="R10" s="25" t="s">
        <v>267</v>
      </c>
      <c r="S10" s="21">
        <v>3</v>
      </c>
    </row>
    <row r="11" spans="1:19" ht="52.5" customHeight="1" x14ac:dyDescent="0.3">
      <c r="A11" s="20" t="s">
        <v>70</v>
      </c>
      <c r="B11" s="25" t="s">
        <v>173</v>
      </c>
      <c r="C11" s="25" t="s">
        <v>183</v>
      </c>
      <c r="D11" s="21">
        <v>1</v>
      </c>
      <c r="F11" s="20" t="s">
        <v>70</v>
      </c>
      <c r="G11" s="25" t="s">
        <v>232</v>
      </c>
      <c r="H11" s="25" t="s">
        <v>238</v>
      </c>
      <c r="I11" s="21">
        <v>1</v>
      </c>
      <c r="K11" s="20" t="s">
        <v>70</v>
      </c>
      <c r="L11" s="25" t="s">
        <v>234</v>
      </c>
      <c r="M11" s="25" t="s">
        <v>274</v>
      </c>
      <c r="N11" s="21">
        <v>1</v>
      </c>
      <c r="P11" s="20" t="s">
        <v>70</v>
      </c>
      <c r="Q11" s="25" t="s">
        <v>265</v>
      </c>
      <c r="R11" s="25" t="s">
        <v>276</v>
      </c>
      <c r="S11" s="21">
        <v>1</v>
      </c>
    </row>
    <row r="12" spans="1:19" ht="52.5" customHeight="1" x14ac:dyDescent="0.3">
      <c r="A12" s="20" t="s">
        <v>70</v>
      </c>
      <c r="B12" s="25" t="s">
        <v>173</v>
      </c>
      <c r="C12" s="25" t="s">
        <v>184</v>
      </c>
      <c r="D12" s="21">
        <v>0</v>
      </c>
      <c r="F12" s="20" t="s">
        <v>70</v>
      </c>
      <c r="G12" s="25" t="s">
        <v>232</v>
      </c>
      <c r="H12" s="25" t="s">
        <v>184</v>
      </c>
      <c r="I12" s="21">
        <v>0</v>
      </c>
      <c r="K12" s="20" t="s">
        <v>70</v>
      </c>
      <c r="L12" s="25" t="s">
        <v>234</v>
      </c>
      <c r="M12" s="25" t="s">
        <v>275</v>
      </c>
      <c r="N12" s="21">
        <v>0</v>
      </c>
      <c r="P12" s="20" t="s">
        <v>70</v>
      </c>
      <c r="Q12" s="25" t="s">
        <v>265</v>
      </c>
      <c r="R12" s="25" t="s">
        <v>277</v>
      </c>
      <c r="S12" s="21">
        <v>0</v>
      </c>
    </row>
    <row r="13" spans="1:19" x14ac:dyDescent="0.3">
      <c r="A13" s="22"/>
      <c r="B13" s="3"/>
      <c r="C13" s="3"/>
      <c r="D13" s="23"/>
      <c r="F13" s="22"/>
      <c r="G13" s="3"/>
      <c r="H13" s="3"/>
      <c r="I13" s="23"/>
      <c r="K13" s="22"/>
      <c r="L13" s="3"/>
      <c r="M13" s="3"/>
      <c r="N13" s="23"/>
      <c r="P13" s="22"/>
      <c r="Q13" s="3"/>
      <c r="R13" s="3"/>
      <c r="S13" s="23"/>
    </row>
    <row r="14" spans="1:19" ht="42" customHeight="1" x14ac:dyDescent="0.3">
      <c r="A14" s="20" t="s">
        <v>70</v>
      </c>
      <c r="B14" s="25" t="s">
        <v>174</v>
      </c>
      <c r="C14" s="25" t="s">
        <v>186</v>
      </c>
      <c r="D14" s="21">
        <v>5</v>
      </c>
      <c r="F14" s="20" t="s">
        <v>70</v>
      </c>
      <c r="G14" s="25" t="s">
        <v>239</v>
      </c>
      <c r="H14" s="25" t="s">
        <v>240</v>
      </c>
      <c r="I14" s="21">
        <v>5</v>
      </c>
      <c r="K14" s="20" t="s">
        <v>70</v>
      </c>
      <c r="L14" s="25" t="s">
        <v>241</v>
      </c>
      <c r="M14" s="25" t="s">
        <v>242</v>
      </c>
      <c r="N14" s="21">
        <v>5</v>
      </c>
      <c r="P14" s="20" t="s">
        <v>70</v>
      </c>
      <c r="Q14" s="25" t="s">
        <v>268</v>
      </c>
      <c r="R14" s="25" t="s">
        <v>269</v>
      </c>
      <c r="S14" s="21">
        <v>5</v>
      </c>
    </row>
    <row r="15" spans="1:19" ht="42" customHeight="1" x14ac:dyDescent="0.3">
      <c r="A15" s="20" t="s">
        <v>70</v>
      </c>
      <c r="B15" s="25" t="s">
        <v>174</v>
      </c>
      <c r="C15" s="25" t="s">
        <v>185</v>
      </c>
      <c r="D15" s="21">
        <v>3</v>
      </c>
      <c r="F15" s="20" t="s">
        <v>70</v>
      </c>
      <c r="G15" s="25" t="s">
        <v>239</v>
      </c>
      <c r="H15" s="25" t="s">
        <v>243</v>
      </c>
      <c r="I15" s="21">
        <v>3</v>
      </c>
      <c r="K15" s="20" t="s">
        <v>70</v>
      </c>
      <c r="L15" s="25" t="s">
        <v>241</v>
      </c>
      <c r="M15" s="25" t="s">
        <v>244</v>
      </c>
      <c r="N15" s="21">
        <v>3</v>
      </c>
      <c r="P15" s="20" t="s">
        <v>70</v>
      </c>
      <c r="Q15" s="25" t="s">
        <v>268</v>
      </c>
      <c r="R15" s="25" t="s">
        <v>270</v>
      </c>
      <c r="S15" s="21">
        <v>3</v>
      </c>
    </row>
    <row r="16" spans="1:19" ht="33.450000000000003" customHeight="1" x14ac:dyDescent="0.3">
      <c r="A16" s="20" t="s">
        <v>70</v>
      </c>
      <c r="B16" s="25" t="s">
        <v>174</v>
      </c>
      <c r="C16" s="25" t="s">
        <v>187</v>
      </c>
      <c r="D16" s="21">
        <v>1</v>
      </c>
      <c r="F16" s="20" t="s">
        <v>70</v>
      </c>
      <c r="G16" s="25" t="s">
        <v>239</v>
      </c>
      <c r="H16" s="25" t="s">
        <v>245</v>
      </c>
      <c r="I16" s="21">
        <v>1</v>
      </c>
      <c r="K16" s="20" t="s">
        <v>70</v>
      </c>
      <c r="L16" s="25" t="s">
        <v>241</v>
      </c>
      <c r="M16" s="25" t="s">
        <v>246</v>
      </c>
      <c r="N16" s="21">
        <v>1</v>
      </c>
      <c r="P16" s="20" t="s">
        <v>70</v>
      </c>
      <c r="Q16" s="25" t="s">
        <v>268</v>
      </c>
      <c r="R16" s="25" t="s">
        <v>271</v>
      </c>
      <c r="S16" s="21">
        <v>1</v>
      </c>
    </row>
    <row r="17" spans="1:19" ht="32.4" customHeight="1" x14ac:dyDescent="0.3">
      <c r="A17" s="20" t="s">
        <v>70</v>
      </c>
      <c r="B17" s="25" t="s">
        <v>174</v>
      </c>
      <c r="C17" s="25" t="s">
        <v>188</v>
      </c>
      <c r="D17" s="21">
        <v>0</v>
      </c>
      <c r="F17" s="20" t="s">
        <v>70</v>
      </c>
      <c r="G17" s="25" t="s">
        <v>239</v>
      </c>
      <c r="H17" s="25" t="s">
        <v>247</v>
      </c>
      <c r="I17" s="21">
        <v>0</v>
      </c>
      <c r="K17" s="20" t="s">
        <v>70</v>
      </c>
      <c r="L17" s="25" t="s">
        <v>241</v>
      </c>
      <c r="M17" s="25" t="s">
        <v>248</v>
      </c>
      <c r="N17" s="21">
        <v>0</v>
      </c>
      <c r="P17" s="20" t="s">
        <v>70</v>
      </c>
      <c r="Q17" s="25" t="s">
        <v>268</v>
      </c>
      <c r="R17" s="25" t="s">
        <v>272</v>
      </c>
      <c r="S17" s="21">
        <v>0</v>
      </c>
    </row>
    <row r="18" spans="1:19" x14ac:dyDescent="0.3">
      <c r="A18" s="22"/>
      <c r="B18" s="3"/>
      <c r="C18" s="3"/>
      <c r="D18" s="23"/>
      <c r="F18" s="22"/>
      <c r="G18" s="3"/>
      <c r="H18" s="3"/>
      <c r="I18" s="23"/>
      <c r="K18" s="22"/>
      <c r="L18" s="3"/>
      <c r="M18" s="3"/>
      <c r="N18" s="23"/>
      <c r="P18" s="22"/>
      <c r="Q18" s="3"/>
      <c r="R18" s="3"/>
      <c r="S18" s="23"/>
    </row>
    <row r="19" spans="1:19" ht="53.25" customHeight="1" x14ac:dyDescent="0.3">
      <c r="A19" s="20" t="s">
        <v>70</v>
      </c>
      <c r="B19" s="25" t="s">
        <v>175</v>
      </c>
      <c r="C19" s="103" t="s">
        <v>512</v>
      </c>
      <c r="D19" s="21">
        <v>5</v>
      </c>
      <c r="F19" s="20" t="s">
        <v>70</v>
      </c>
      <c r="G19" s="25" t="s">
        <v>249</v>
      </c>
      <c r="H19" s="103" t="s">
        <v>516</v>
      </c>
      <c r="I19" s="21">
        <v>5</v>
      </c>
      <c r="K19" s="20" t="s">
        <v>70</v>
      </c>
      <c r="L19" s="25" t="s">
        <v>250</v>
      </c>
      <c r="M19" s="103" t="s">
        <v>251</v>
      </c>
      <c r="N19" s="21">
        <v>5</v>
      </c>
      <c r="P19" s="20" t="s">
        <v>70</v>
      </c>
      <c r="Q19" s="25" t="s">
        <v>259</v>
      </c>
      <c r="R19" s="103" t="s">
        <v>533</v>
      </c>
      <c r="S19" s="21">
        <v>5</v>
      </c>
    </row>
    <row r="20" spans="1:19" ht="57.75" customHeight="1" x14ac:dyDescent="0.3">
      <c r="A20" s="20" t="s">
        <v>70</v>
      </c>
      <c r="B20" s="25" t="s">
        <v>175</v>
      </c>
      <c r="C20" s="103" t="s">
        <v>511</v>
      </c>
      <c r="D20" s="21">
        <v>3</v>
      </c>
      <c r="F20" s="20" t="s">
        <v>70</v>
      </c>
      <c r="G20" s="25" t="s">
        <v>249</v>
      </c>
      <c r="H20" s="103" t="s">
        <v>515</v>
      </c>
      <c r="I20" s="21">
        <v>3</v>
      </c>
      <c r="K20" s="20" t="s">
        <v>70</v>
      </c>
      <c r="L20" s="25" t="s">
        <v>250</v>
      </c>
      <c r="M20" s="103" t="s">
        <v>252</v>
      </c>
      <c r="N20" s="21">
        <v>3</v>
      </c>
      <c r="P20" s="20" t="s">
        <v>70</v>
      </c>
      <c r="Q20" s="25" t="s">
        <v>259</v>
      </c>
      <c r="R20" s="103" t="s">
        <v>534</v>
      </c>
      <c r="S20" s="21">
        <v>3</v>
      </c>
    </row>
    <row r="21" spans="1:19" ht="66.75" customHeight="1" x14ac:dyDescent="0.3">
      <c r="A21" s="20" t="s">
        <v>70</v>
      </c>
      <c r="B21" s="25" t="s">
        <v>175</v>
      </c>
      <c r="C21" s="103" t="s">
        <v>510</v>
      </c>
      <c r="D21" s="21">
        <v>1</v>
      </c>
      <c r="F21" s="20" t="s">
        <v>70</v>
      </c>
      <c r="G21" s="25" t="s">
        <v>249</v>
      </c>
      <c r="H21" s="103" t="s">
        <v>514</v>
      </c>
      <c r="I21" s="21">
        <v>1</v>
      </c>
      <c r="K21" s="20" t="s">
        <v>70</v>
      </c>
      <c r="L21" s="25" t="s">
        <v>250</v>
      </c>
      <c r="M21" s="103" t="s">
        <v>253</v>
      </c>
      <c r="N21" s="21">
        <v>1</v>
      </c>
      <c r="P21" s="20" t="s">
        <v>70</v>
      </c>
      <c r="Q21" s="25" t="s">
        <v>259</v>
      </c>
      <c r="R21" s="103" t="s">
        <v>535</v>
      </c>
      <c r="S21" s="21">
        <v>1</v>
      </c>
    </row>
    <row r="22" spans="1:19" ht="32.4" customHeight="1" x14ac:dyDescent="0.3">
      <c r="A22" s="20" t="s">
        <v>70</v>
      </c>
      <c r="B22" s="25" t="s">
        <v>175</v>
      </c>
      <c r="C22" s="103" t="s">
        <v>189</v>
      </c>
      <c r="D22" s="21">
        <v>0</v>
      </c>
      <c r="F22" s="20" t="s">
        <v>70</v>
      </c>
      <c r="G22" s="25" t="s">
        <v>249</v>
      </c>
      <c r="H22" s="103" t="s">
        <v>254</v>
      </c>
      <c r="I22" s="21">
        <v>0</v>
      </c>
      <c r="K22" s="20" t="s">
        <v>70</v>
      </c>
      <c r="L22" s="25" t="s">
        <v>250</v>
      </c>
      <c r="M22" s="103" t="s">
        <v>255</v>
      </c>
      <c r="N22" s="21">
        <v>0</v>
      </c>
      <c r="P22" s="20" t="s">
        <v>70</v>
      </c>
      <c r="Q22" s="25" t="s">
        <v>259</v>
      </c>
      <c r="R22" s="103" t="s">
        <v>273</v>
      </c>
      <c r="S22" s="21">
        <v>0</v>
      </c>
    </row>
    <row r="23" spans="1:19" x14ac:dyDescent="0.3">
      <c r="A23" s="22"/>
      <c r="B23" s="3"/>
      <c r="C23" s="3"/>
      <c r="D23" s="23"/>
      <c r="F23" s="22"/>
      <c r="G23" s="3"/>
      <c r="H23" s="3"/>
      <c r="I23" s="23"/>
      <c r="K23" s="22"/>
      <c r="L23" s="3"/>
      <c r="M23" s="3"/>
      <c r="N23" s="23"/>
      <c r="P23" s="22"/>
      <c r="Q23" s="3"/>
      <c r="R23" s="3"/>
      <c r="S23" s="23"/>
    </row>
    <row r="24" spans="1:19" ht="86.4" x14ac:dyDescent="0.3">
      <c r="A24" s="20" t="s">
        <v>126</v>
      </c>
      <c r="B24" s="25" t="s">
        <v>127</v>
      </c>
      <c r="C24" s="25" t="s">
        <v>128</v>
      </c>
      <c r="D24" s="21">
        <v>5</v>
      </c>
      <c r="F24" s="20" t="s">
        <v>312</v>
      </c>
      <c r="G24" s="25" t="s">
        <v>317</v>
      </c>
      <c r="H24" s="25" t="s">
        <v>313</v>
      </c>
      <c r="I24" s="21">
        <v>5</v>
      </c>
      <c r="K24" s="20" t="s">
        <v>312</v>
      </c>
      <c r="L24" s="25" t="s">
        <v>318</v>
      </c>
      <c r="M24" s="25" t="s">
        <v>525</v>
      </c>
      <c r="N24" s="21">
        <v>5</v>
      </c>
    </row>
    <row r="25" spans="1:19" ht="86.4" x14ac:dyDescent="0.3">
      <c r="A25" s="20" t="s">
        <v>126</v>
      </c>
      <c r="B25" s="25" t="s">
        <v>127</v>
      </c>
      <c r="C25" s="25" t="s">
        <v>129</v>
      </c>
      <c r="D25" s="21">
        <v>5</v>
      </c>
      <c r="F25" s="20" t="s">
        <v>312</v>
      </c>
      <c r="G25" s="25" t="s">
        <v>317</v>
      </c>
      <c r="H25" s="25" t="s">
        <v>523</v>
      </c>
      <c r="I25" s="21">
        <v>3</v>
      </c>
      <c r="K25" s="20" t="s">
        <v>312</v>
      </c>
      <c r="L25" s="25" t="s">
        <v>318</v>
      </c>
      <c r="M25" s="25" t="s">
        <v>526</v>
      </c>
      <c r="N25" s="21">
        <v>3</v>
      </c>
    </row>
    <row r="26" spans="1:19" ht="86.4" x14ac:dyDescent="0.3">
      <c r="A26" s="20" t="s">
        <v>126</v>
      </c>
      <c r="B26" s="25" t="s">
        <v>127</v>
      </c>
      <c r="C26" s="25" t="s">
        <v>130</v>
      </c>
      <c r="D26" s="21">
        <v>3</v>
      </c>
      <c r="F26" s="20" t="s">
        <v>312</v>
      </c>
      <c r="G26" s="25" t="s">
        <v>317</v>
      </c>
      <c r="H26" s="25" t="s">
        <v>314</v>
      </c>
      <c r="I26" s="21">
        <v>1</v>
      </c>
      <c r="K26" s="20" t="s">
        <v>312</v>
      </c>
      <c r="L26" s="25" t="s">
        <v>318</v>
      </c>
      <c r="M26" s="25" t="s">
        <v>314</v>
      </c>
      <c r="N26" s="21">
        <v>1</v>
      </c>
    </row>
    <row r="27" spans="1:19" ht="129.6" x14ac:dyDescent="0.3">
      <c r="A27" s="20" t="s">
        <v>126</v>
      </c>
      <c r="B27" s="25" t="s">
        <v>127</v>
      </c>
      <c r="C27" s="25" t="s">
        <v>131</v>
      </c>
      <c r="D27" s="21">
        <v>1</v>
      </c>
      <c r="F27" s="20" t="s">
        <v>312</v>
      </c>
      <c r="G27" s="25" t="s">
        <v>317</v>
      </c>
      <c r="H27" s="25" t="s">
        <v>315</v>
      </c>
      <c r="I27" s="21">
        <v>1</v>
      </c>
      <c r="K27" s="20" t="s">
        <v>312</v>
      </c>
      <c r="L27" s="25" t="s">
        <v>318</v>
      </c>
      <c r="M27" s="25" t="s">
        <v>315</v>
      </c>
      <c r="N27" s="21">
        <v>1</v>
      </c>
    </row>
    <row r="28" spans="1:19" ht="86.4" x14ac:dyDescent="0.3">
      <c r="A28" s="20" t="s">
        <v>126</v>
      </c>
      <c r="B28" s="25" t="s">
        <v>127</v>
      </c>
      <c r="C28" s="25" t="s">
        <v>132</v>
      </c>
      <c r="D28" s="21">
        <v>0</v>
      </c>
      <c r="F28" s="20" t="s">
        <v>312</v>
      </c>
      <c r="G28" s="25" t="s">
        <v>317</v>
      </c>
      <c r="H28" s="25" t="s">
        <v>316</v>
      </c>
      <c r="I28" s="21">
        <v>0</v>
      </c>
      <c r="K28" s="20" t="s">
        <v>312</v>
      </c>
      <c r="L28" s="25" t="s">
        <v>318</v>
      </c>
      <c r="M28" s="25" t="s">
        <v>316</v>
      </c>
      <c r="N28" s="21">
        <v>0</v>
      </c>
    </row>
    <row r="29" spans="1:19" ht="15" thickBot="1" x14ac:dyDescent="0.35">
      <c r="A29" s="22"/>
      <c r="B29" s="3"/>
      <c r="C29" s="3"/>
      <c r="D29" s="23"/>
      <c r="F29" s="22"/>
      <c r="G29" s="3"/>
      <c r="H29" s="3"/>
      <c r="I29" s="23"/>
      <c r="K29" s="20"/>
      <c r="L29" s="25"/>
      <c r="M29" s="25"/>
      <c r="N29" s="21"/>
    </row>
    <row r="30" spans="1:19" ht="131.25" customHeight="1" thickBot="1" x14ac:dyDescent="0.35">
      <c r="A30" s="20" t="s">
        <v>126</v>
      </c>
      <c r="B30" s="25" t="s">
        <v>151</v>
      </c>
      <c r="C30" s="25" t="s">
        <v>134</v>
      </c>
      <c r="D30" s="21">
        <v>5</v>
      </c>
      <c r="F30" s="20" t="s">
        <v>319</v>
      </c>
      <c r="G30" s="25" t="s">
        <v>320</v>
      </c>
      <c r="H30" s="25" t="s">
        <v>321</v>
      </c>
      <c r="I30" s="21">
        <v>5</v>
      </c>
      <c r="K30" s="114" t="s">
        <v>371</v>
      </c>
      <c r="L30" s="114" t="s">
        <v>367</v>
      </c>
      <c r="M30" s="116" t="s">
        <v>368</v>
      </c>
      <c r="N30" s="115">
        <v>5</v>
      </c>
    </row>
    <row r="31" spans="1:19" ht="46.65" customHeight="1" thickBot="1" x14ac:dyDescent="0.35">
      <c r="A31" s="20" t="s">
        <v>126</v>
      </c>
      <c r="B31" s="25" t="s">
        <v>151</v>
      </c>
      <c r="C31" s="25" t="s">
        <v>123</v>
      </c>
      <c r="D31" s="21">
        <v>0</v>
      </c>
      <c r="F31" s="20" t="s">
        <v>319</v>
      </c>
      <c r="G31" s="25" t="s">
        <v>320</v>
      </c>
      <c r="H31" s="25" t="s">
        <v>322</v>
      </c>
      <c r="I31" s="21">
        <v>1</v>
      </c>
      <c r="K31" s="114" t="s">
        <v>371</v>
      </c>
      <c r="L31" s="118" t="s">
        <v>367</v>
      </c>
      <c r="M31" s="120" t="s">
        <v>369</v>
      </c>
      <c r="N31" s="119">
        <v>3</v>
      </c>
    </row>
    <row r="32" spans="1:19" ht="42" customHeight="1" thickBot="1" x14ac:dyDescent="0.35">
      <c r="A32" s="22"/>
      <c r="B32" s="3"/>
      <c r="C32" s="3"/>
      <c r="D32" s="23"/>
      <c r="F32" s="20" t="s">
        <v>319</v>
      </c>
      <c r="G32" s="25" t="s">
        <v>320</v>
      </c>
      <c r="H32" s="25" t="s">
        <v>323</v>
      </c>
      <c r="I32" s="21">
        <v>0</v>
      </c>
      <c r="K32" s="114" t="s">
        <v>371</v>
      </c>
      <c r="L32" s="118" t="s">
        <v>367</v>
      </c>
      <c r="M32" s="120" t="s">
        <v>370</v>
      </c>
      <c r="N32" s="124"/>
    </row>
    <row r="33" spans="1:14" ht="62.7" customHeight="1" thickBot="1" x14ac:dyDescent="0.35">
      <c r="A33" s="20" t="s">
        <v>126</v>
      </c>
      <c r="B33" s="25" t="s">
        <v>135</v>
      </c>
      <c r="C33" s="25" t="s">
        <v>136</v>
      </c>
      <c r="D33" s="21">
        <v>5</v>
      </c>
      <c r="F33" s="22"/>
      <c r="G33" s="3"/>
      <c r="H33" s="3"/>
      <c r="I33" s="23"/>
    </row>
    <row r="34" spans="1:14" ht="80.7" customHeight="1" thickBot="1" x14ac:dyDescent="0.35">
      <c r="A34" s="20" t="s">
        <v>126</v>
      </c>
      <c r="B34" s="25" t="s">
        <v>135</v>
      </c>
      <c r="C34" s="25" t="s">
        <v>522</v>
      </c>
      <c r="D34" s="21">
        <v>0</v>
      </c>
      <c r="F34" s="20" t="s">
        <v>298</v>
      </c>
      <c r="G34" s="20" t="s">
        <v>298</v>
      </c>
      <c r="H34" s="103" t="s">
        <v>324</v>
      </c>
      <c r="I34" s="21">
        <v>5</v>
      </c>
      <c r="K34" s="114" t="s">
        <v>371</v>
      </c>
      <c r="L34" s="114" t="s">
        <v>305</v>
      </c>
      <c r="M34" s="116" t="s">
        <v>372</v>
      </c>
      <c r="N34" s="115">
        <v>5</v>
      </c>
    </row>
    <row r="35" spans="1:14" ht="72" customHeight="1" thickBot="1" x14ac:dyDescent="0.35">
      <c r="A35" s="22"/>
      <c r="B35" s="3"/>
      <c r="C35" s="3"/>
      <c r="D35" s="23"/>
      <c r="F35" s="20" t="s">
        <v>298</v>
      </c>
      <c r="G35" s="20" t="s">
        <v>298</v>
      </c>
      <c r="H35" s="103" t="s">
        <v>325</v>
      </c>
      <c r="I35" s="21">
        <v>3</v>
      </c>
      <c r="K35" s="114" t="s">
        <v>371</v>
      </c>
      <c r="L35" s="118" t="s">
        <v>305</v>
      </c>
      <c r="M35" s="120" t="s">
        <v>373</v>
      </c>
      <c r="N35" s="119">
        <v>3</v>
      </c>
    </row>
    <row r="36" spans="1:14" ht="62.7" customHeight="1" thickBot="1" x14ac:dyDescent="0.35">
      <c r="A36" s="20" t="s">
        <v>126</v>
      </c>
      <c r="B36" s="25" t="s">
        <v>137</v>
      </c>
      <c r="C36" s="25" t="s">
        <v>207</v>
      </c>
      <c r="D36" s="21">
        <v>5</v>
      </c>
      <c r="F36" s="20" t="s">
        <v>298</v>
      </c>
      <c r="G36" s="20" t="s">
        <v>298</v>
      </c>
      <c r="H36" s="103" t="s">
        <v>326</v>
      </c>
      <c r="I36" s="21">
        <v>1</v>
      </c>
      <c r="K36" s="114" t="s">
        <v>371</v>
      </c>
      <c r="L36" s="118" t="s">
        <v>305</v>
      </c>
      <c r="M36" s="120" t="s">
        <v>374</v>
      </c>
      <c r="N36" s="119">
        <v>1</v>
      </c>
    </row>
    <row r="37" spans="1:14" ht="62.7" customHeight="1" thickBot="1" x14ac:dyDescent="0.35">
      <c r="A37" s="20" t="s">
        <v>126</v>
      </c>
      <c r="B37" s="25" t="s">
        <v>137</v>
      </c>
      <c r="C37" s="25" t="s">
        <v>150</v>
      </c>
      <c r="D37" s="21">
        <v>3</v>
      </c>
      <c r="F37" s="20" t="s">
        <v>298</v>
      </c>
      <c r="G37" s="20" t="s">
        <v>298</v>
      </c>
      <c r="H37" s="103" t="s">
        <v>327</v>
      </c>
      <c r="I37" s="21">
        <v>0</v>
      </c>
      <c r="K37" s="114" t="s">
        <v>371</v>
      </c>
      <c r="L37" s="118" t="s">
        <v>305</v>
      </c>
      <c r="M37" s="120" t="s">
        <v>375</v>
      </c>
      <c r="N37" s="119">
        <v>1</v>
      </c>
    </row>
    <row r="38" spans="1:14" ht="80.7" customHeight="1" thickBot="1" x14ac:dyDescent="0.35">
      <c r="A38" s="20" t="s">
        <v>126</v>
      </c>
      <c r="B38" s="25" t="s">
        <v>137</v>
      </c>
      <c r="C38" s="25" t="s">
        <v>138</v>
      </c>
      <c r="D38" s="21">
        <v>0</v>
      </c>
      <c r="F38" s="22"/>
      <c r="G38" s="3"/>
      <c r="H38" s="3"/>
      <c r="I38" s="23"/>
    </row>
    <row r="39" spans="1:14" ht="79.5" customHeight="1" thickBot="1" x14ac:dyDescent="0.35">
      <c r="A39" s="22"/>
      <c r="B39" s="3"/>
      <c r="C39" s="3"/>
      <c r="D39" s="23"/>
      <c r="F39" s="20" t="s">
        <v>328</v>
      </c>
      <c r="G39" s="20" t="s">
        <v>303</v>
      </c>
      <c r="H39" s="113" t="s">
        <v>329</v>
      </c>
      <c r="I39" s="21">
        <v>5</v>
      </c>
      <c r="K39" s="114" t="s">
        <v>371</v>
      </c>
      <c r="L39" s="114" t="s">
        <v>378</v>
      </c>
      <c r="M39" s="116" t="s">
        <v>379</v>
      </c>
      <c r="N39" s="115">
        <v>5</v>
      </c>
    </row>
    <row r="40" spans="1:14" ht="37.65" customHeight="1" thickBot="1" x14ac:dyDescent="0.35">
      <c r="A40" s="20" t="s">
        <v>126</v>
      </c>
      <c r="B40" s="25" t="s">
        <v>142</v>
      </c>
      <c r="C40" s="25" t="s">
        <v>139</v>
      </c>
      <c r="D40" s="21">
        <v>5</v>
      </c>
      <c r="F40" s="20" t="s">
        <v>328</v>
      </c>
      <c r="G40" s="20" t="s">
        <v>303</v>
      </c>
      <c r="H40" s="113" t="s">
        <v>330</v>
      </c>
      <c r="I40" s="21">
        <v>3</v>
      </c>
      <c r="K40" s="114" t="s">
        <v>371</v>
      </c>
      <c r="L40" s="118" t="s">
        <v>378</v>
      </c>
      <c r="M40" s="120" t="s">
        <v>380</v>
      </c>
      <c r="N40" s="119">
        <v>3</v>
      </c>
    </row>
    <row r="41" spans="1:14" ht="46.65" customHeight="1" thickBot="1" x14ac:dyDescent="0.35">
      <c r="A41" s="20" t="s">
        <v>126</v>
      </c>
      <c r="B41" s="25" t="s">
        <v>142</v>
      </c>
      <c r="C41" s="25" t="s">
        <v>140</v>
      </c>
      <c r="D41" s="21">
        <v>3</v>
      </c>
      <c r="F41" s="20" t="s">
        <v>328</v>
      </c>
      <c r="G41" s="20" t="s">
        <v>303</v>
      </c>
      <c r="H41" s="113" t="s">
        <v>331</v>
      </c>
      <c r="I41" s="21">
        <v>1</v>
      </c>
      <c r="K41" s="114" t="s">
        <v>371</v>
      </c>
      <c r="L41" s="118" t="s">
        <v>378</v>
      </c>
      <c r="M41" s="120" t="s">
        <v>381</v>
      </c>
      <c r="N41" s="119">
        <v>1</v>
      </c>
    </row>
    <row r="42" spans="1:14" ht="53.1" customHeight="1" thickBot="1" x14ac:dyDescent="0.35">
      <c r="A42" s="20" t="s">
        <v>126</v>
      </c>
      <c r="B42" s="25" t="s">
        <v>142</v>
      </c>
      <c r="C42" s="25" t="s">
        <v>141</v>
      </c>
      <c r="D42" s="21">
        <v>0</v>
      </c>
      <c r="F42" s="20" t="s">
        <v>328</v>
      </c>
      <c r="G42" s="20" t="s">
        <v>303</v>
      </c>
      <c r="H42" s="113" t="s">
        <v>332</v>
      </c>
      <c r="I42" s="21">
        <v>0</v>
      </c>
      <c r="K42" s="114" t="s">
        <v>371</v>
      </c>
      <c r="L42" s="118" t="s">
        <v>378</v>
      </c>
      <c r="M42" s="120" t="s">
        <v>382</v>
      </c>
      <c r="N42" s="119">
        <v>0</v>
      </c>
    </row>
    <row r="43" spans="1:14" x14ac:dyDescent="0.3">
      <c r="A43" s="22"/>
      <c r="B43" s="3"/>
      <c r="C43" s="3"/>
      <c r="D43" s="23"/>
      <c r="F43" s="22"/>
      <c r="G43" s="3"/>
      <c r="H43" s="3"/>
      <c r="I43" s="23"/>
    </row>
    <row r="44" spans="1:14" ht="49.65" customHeight="1" x14ac:dyDescent="0.3">
      <c r="A44" s="20" t="s">
        <v>126</v>
      </c>
      <c r="B44" s="25" t="s">
        <v>143</v>
      </c>
      <c r="C44" s="25" t="s">
        <v>144</v>
      </c>
      <c r="D44" s="21">
        <v>5</v>
      </c>
      <c r="F44" s="20" t="s">
        <v>319</v>
      </c>
      <c r="G44" s="25" t="s">
        <v>320</v>
      </c>
      <c r="H44" s="25" t="s">
        <v>321</v>
      </c>
      <c r="I44" s="21">
        <v>5</v>
      </c>
    </row>
    <row r="45" spans="1:14" ht="46.65" customHeight="1" x14ac:dyDescent="0.3">
      <c r="A45" s="20" t="s">
        <v>126</v>
      </c>
      <c r="B45" s="25" t="s">
        <v>143</v>
      </c>
      <c r="C45" s="25" t="s">
        <v>145</v>
      </c>
      <c r="D45" s="21">
        <v>0</v>
      </c>
      <c r="F45" s="20" t="s">
        <v>319</v>
      </c>
      <c r="G45" s="25" t="s">
        <v>320</v>
      </c>
      <c r="H45" s="25" t="s">
        <v>333</v>
      </c>
      <c r="I45" s="21">
        <v>3</v>
      </c>
    </row>
    <row r="46" spans="1:14" ht="100.8" x14ac:dyDescent="0.3">
      <c r="A46" s="22"/>
      <c r="B46" s="3"/>
      <c r="C46" s="3"/>
      <c r="D46" s="23"/>
      <c r="F46" s="20" t="s">
        <v>319</v>
      </c>
      <c r="G46" s="25" t="s">
        <v>320</v>
      </c>
      <c r="H46" s="25" t="s">
        <v>322</v>
      </c>
      <c r="I46" s="21">
        <v>1</v>
      </c>
    </row>
    <row r="47" spans="1:14" ht="37.65" customHeight="1" x14ac:dyDescent="0.3">
      <c r="A47" s="20" t="s">
        <v>126</v>
      </c>
      <c r="B47" s="25" t="s">
        <v>146</v>
      </c>
      <c r="C47" s="25" t="s">
        <v>147</v>
      </c>
      <c r="D47" s="21">
        <v>5</v>
      </c>
      <c r="F47" s="20" t="s">
        <v>319</v>
      </c>
      <c r="G47" s="25" t="s">
        <v>320</v>
      </c>
      <c r="H47" s="25" t="s">
        <v>323</v>
      </c>
      <c r="I47" s="21">
        <v>0</v>
      </c>
    </row>
    <row r="48" spans="1:14" ht="46.65" customHeight="1" x14ac:dyDescent="0.3">
      <c r="A48" s="20" t="s">
        <v>126</v>
      </c>
      <c r="B48" s="25" t="s">
        <v>146</v>
      </c>
      <c r="C48" s="25" t="s">
        <v>148</v>
      </c>
      <c r="D48" s="21">
        <v>1</v>
      </c>
    </row>
    <row r="49" spans="1:9" ht="53.1" customHeight="1" x14ac:dyDescent="0.3">
      <c r="A49" s="20" t="s">
        <v>126</v>
      </c>
      <c r="B49" s="25" t="s">
        <v>146</v>
      </c>
      <c r="C49" s="25" t="s">
        <v>149</v>
      </c>
      <c r="D49" s="21">
        <v>0</v>
      </c>
    </row>
    <row r="50" spans="1:9" ht="15" thickBot="1" x14ac:dyDescent="0.35">
      <c r="A50" s="22"/>
      <c r="B50" s="3"/>
      <c r="C50" s="3"/>
      <c r="D50" s="23"/>
      <c r="F50" s="22"/>
      <c r="G50" s="3"/>
      <c r="H50" s="3"/>
      <c r="I50" s="23"/>
    </row>
    <row r="51" spans="1:9" ht="29.4" thickBot="1" x14ac:dyDescent="0.35">
      <c r="A51" s="20" t="s">
        <v>70</v>
      </c>
      <c r="B51" s="25" t="s">
        <v>54</v>
      </c>
      <c r="C51" s="25" t="s">
        <v>55</v>
      </c>
      <c r="D51" s="21">
        <v>5</v>
      </c>
      <c r="F51" s="19" t="s">
        <v>337</v>
      </c>
      <c r="G51" s="114" t="s">
        <v>307</v>
      </c>
      <c r="H51" s="116" t="s">
        <v>334</v>
      </c>
      <c r="I51" s="115">
        <v>5</v>
      </c>
    </row>
    <row r="52" spans="1:9" ht="43.8" thickBot="1" x14ac:dyDescent="0.35">
      <c r="A52" s="20" t="s">
        <v>70</v>
      </c>
      <c r="B52" s="25" t="s">
        <v>54</v>
      </c>
      <c r="C52" s="25" t="s">
        <v>56</v>
      </c>
      <c r="D52" s="21">
        <v>3</v>
      </c>
      <c r="F52" s="19" t="s">
        <v>337</v>
      </c>
      <c r="G52" s="118" t="s">
        <v>307</v>
      </c>
      <c r="H52" s="120" t="s">
        <v>530</v>
      </c>
      <c r="I52" s="119">
        <v>3</v>
      </c>
    </row>
    <row r="53" spans="1:9" ht="29.4" thickBot="1" x14ac:dyDescent="0.35">
      <c r="A53" s="20" t="s">
        <v>70</v>
      </c>
      <c r="B53" s="25" t="s">
        <v>54</v>
      </c>
      <c r="C53" s="25" t="s">
        <v>57</v>
      </c>
      <c r="D53" s="21">
        <v>1</v>
      </c>
      <c r="F53" s="19" t="s">
        <v>337</v>
      </c>
      <c r="G53" s="118" t="s">
        <v>307</v>
      </c>
      <c r="H53" s="120" t="s">
        <v>335</v>
      </c>
      <c r="I53" s="119">
        <v>1</v>
      </c>
    </row>
    <row r="54" spans="1:9" ht="43.8" thickBot="1" x14ac:dyDescent="0.35">
      <c r="A54" s="20" t="s">
        <v>70</v>
      </c>
      <c r="B54" s="25" t="s">
        <v>54</v>
      </c>
      <c r="C54" s="25" t="s">
        <v>58</v>
      </c>
      <c r="D54" s="21">
        <v>0</v>
      </c>
      <c r="F54" s="19" t="s">
        <v>337</v>
      </c>
      <c r="G54" s="118" t="s">
        <v>307</v>
      </c>
      <c r="H54" s="120" t="s">
        <v>336</v>
      </c>
      <c r="I54" s="119">
        <v>1</v>
      </c>
    </row>
    <row r="55" spans="1:9" ht="28.8" x14ac:dyDescent="0.3">
      <c r="A55" s="20" t="s">
        <v>70</v>
      </c>
      <c r="B55" s="25" t="s">
        <v>54</v>
      </c>
      <c r="C55" s="25" t="s">
        <v>53</v>
      </c>
      <c r="D55" s="21"/>
    </row>
    <row r="56" spans="1:9" ht="15" thickBot="1" x14ac:dyDescent="0.35">
      <c r="A56" s="22"/>
      <c r="B56" s="3"/>
      <c r="C56" s="3"/>
      <c r="D56" s="23"/>
      <c r="F56" s="22"/>
      <c r="G56" s="3"/>
      <c r="H56" s="3"/>
      <c r="I56" s="23"/>
    </row>
    <row r="57" spans="1:9" ht="29.4" thickBot="1" x14ac:dyDescent="0.35">
      <c r="A57" s="20" t="s">
        <v>70</v>
      </c>
      <c r="B57" s="25" t="s">
        <v>59</v>
      </c>
      <c r="C57" s="25" t="s">
        <v>60</v>
      </c>
      <c r="D57" s="21">
        <v>5</v>
      </c>
      <c r="F57" s="19" t="s">
        <v>337</v>
      </c>
      <c r="G57" s="114" t="s">
        <v>295</v>
      </c>
      <c r="H57" s="116" t="s">
        <v>338</v>
      </c>
      <c r="I57" s="115">
        <v>5</v>
      </c>
    </row>
    <row r="58" spans="1:9" ht="29.4" thickBot="1" x14ac:dyDescent="0.35">
      <c r="A58" s="20" t="s">
        <v>70</v>
      </c>
      <c r="B58" s="25" t="s">
        <v>59</v>
      </c>
      <c r="C58" s="25" t="s">
        <v>61</v>
      </c>
      <c r="D58" s="21">
        <v>3</v>
      </c>
      <c r="F58" s="19" t="s">
        <v>337</v>
      </c>
      <c r="G58" s="118" t="s">
        <v>295</v>
      </c>
      <c r="H58" s="120" t="s">
        <v>339</v>
      </c>
      <c r="I58" s="119">
        <v>3</v>
      </c>
    </row>
    <row r="59" spans="1:9" ht="29.4" thickBot="1" x14ac:dyDescent="0.35">
      <c r="A59" s="20" t="s">
        <v>70</v>
      </c>
      <c r="B59" s="25" t="s">
        <v>59</v>
      </c>
      <c r="C59" s="25" t="s">
        <v>62</v>
      </c>
      <c r="D59" s="21">
        <v>1</v>
      </c>
      <c r="F59" s="19" t="s">
        <v>337</v>
      </c>
      <c r="G59" s="118" t="s">
        <v>295</v>
      </c>
      <c r="H59" s="120" t="s">
        <v>340</v>
      </c>
      <c r="I59" s="119">
        <v>1</v>
      </c>
    </row>
    <row r="60" spans="1:9" ht="29.4" thickBot="1" x14ac:dyDescent="0.35">
      <c r="A60" s="20" t="s">
        <v>70</v>
      </c>
      <c r="B60" s="25" t="s">
        <v>59</v>
      </c>
      <c r="C60" s="25" t="s">
        <v>63</v>
      </c>
      <c r="D60" s="21">
        <v>0</v>
      </c>
      <c r="F60" s="19" t="s">
        <v>337</v>
      </c>
      <c r="G60" s="118" t="s">
        <v>295</v>
      </c>
      <c r="H60" s="120" t="s">
        <v>341</v>
      </c>
      <c r="I60" s="119">
        <v>0</v>
      </c>
    </row>
    <row r="61" spans="1:9" ht="28.8" x14ac:dyDescent="0.3">
      <c r="A61" s="20" t="s">
        <v>70</v>
      </c>
      <c r="B61" s="25" t="s">
        <v>59</v>
      </c>
      <c r="C61" s="25" t="s">
        <v>53</v>
      </c>
      <c r="D61" s="21">
        <v>0</v>
      </c>
    </row>
    <row r="62" spans="1:9" ht="15" thickBot="1" x14ac:dyDescent="0.35">
      <c r="A62" s="22"/>
      <c r="B62" s="3"/>
      <c r="C62" s="3"/>
      <c r="D62" s="23"/>
      <c r="F62" s="22"/>
      <c r="G62" s="3"/>
      <c r="H62" s="3"/>
      <c r="I62" s="23"/>
    </row>
    <row r="63" spans="1:9" ht="87" thickBot="1" x14ac:dyDescent="0.35">
      <c r="A63" s="20" t="s">
        <v>190</v>
      </c>
      <c r="B63" s="25" t="s">
        <v>151</v>
      </c>
      <c r="C63" s="25" t="s">
        <v>191</v>
      </c>
      <c r="D63" s="21">
        <v>5</v>
      </c>
      <c r="F63" s="19" t="s">
        <v>337</v>
      </c>
      <c r="G63" s="114" t="s">
        <v>308</v>
      </c>
      <c r="H63" s="116" t="s">
        <v>342</v>
      </c>
      <c r="I63" s="115">
        <v>5</v>
      </c>
    </row>
    <row r="64" spans="1:9" ht="87" thickBot="1" x14ac:dyDescent="0.35">
      <c r="A64" s="20" t="s">
        <v>190</v>
      </c>
      <c r="B64" s="25" t="s">
        <v>151</v>
      </c>
      <c r="C64" s="25" t="s">
        <v>192</v>
      </c>
      <c r="D64" s="21">
        <v>3</v>
      </c>
      <c r="F64" s="19" t="s">
        <v>337</v>
      </c>
      <c r="G64" s="118" t="s">
        <v>308</v>
      </c>
      <c r="H64" s="120" t="s">
        <v>333</v>
      </c>
      <c r="I64" s="119">
        <v>3</v>
      </c>
    </row>
    <row r="65" spans="1:12" ht="87" thickBot="1" x14ac:dyDescent="0.35">
      <c r="A65" s="20" t="s">
        <v>190</v>
      </c>
      <c r="B65" s="25" t="s">
        <v>151</v>
      </c>
      <c r="C65" s="25" t="s">
        <v>193</v>
      </c>
      <c r="D65" s="21">
        <v>1</v>
      </c>
      <c r="F65" s="19" t="s">
        <v>337</v>
      </c>
      <c r="G65" s="118" t="s">
        <v>308</v>
      </c>
      <c r="H65" s="120" t="s">
        <v>343</v>
      </c>
      <c r="I65" s="119">
        <v>1</v>
      </c>
    </row>
    <row r="66" spans="1:12" ht="72" x14ac:dyDescent="0.3">
      <c r="A66" s="20" t="s">
        <v>190</v>
      </c>
      <c r="B66" s="25" t="s">
        <v>151</v>
      </c>
      <c r="C66" s="25" t="s">
        <v>123</v>
      </c>
      <c r="D66" s="21">
        <v>0</v>
      </c>
    </row>
    <row r="67" spans="1:12" ht="15" thickBot="1" x14ac:dyDescent="0.35">
      <c r="A67" s="22"/>
      <c r="B67" s="3"/>
      <c r="C67" s="3"/>
      <c r="D67" s="23"/>
      <c r="F67" s="22"/>
      <c r="G67" s="3"/>
      <c r="H67" s="3"/>
      <c r="I67" s="23"/>
    </row>
    <row r="68" spans="1:12" ht="74.7" customHeight="1" thickBot="1" x14ac:dyDescent="0.35">
      <c r="A68" s="20" t="s">
        <v>190</v>
      </c>
      <c r="B68" s="25" t="s">
        <v>199</v>
      </c>
      <c r="C68" s="25" t="s">
        <v>195</v>
      </c>
      <c r="D68" s="21">
        <v>5</v>
      </c>
      <c r="F68" s="19" t="s">
        <v>337</v>
      </c>
      <c r="G68" s="113" t="s">
        <v>299</v>
      </c>
      <c r="H68" s="116" t="s">
        <v>344</v>
      </c>
      <c r="I68" s="115">
        <v>5</v>
      </c>
      <c r="J68" s="19"/>
      <c r="K68" s="19"/>
      <c r="L68" s="19"/>
    </row>
    <row r="69" spans="1:12" ht="74.7" customHeight="1" thickBot="1" x14ac:dyDescent="0.35">
      <c r="A69" s="20" t="s">
        <v>190</v>
      </c>
      <c r="B69" s="25" t="s">
        <v>199</v>
      </c>
      <c r="C69" s="25" t="s">
        <v>196</v>
      </c>
      <c r="D69" s="21">
        <v>3</v>
      </c>
      <c r="F69" s="19" t="s">
        <v>337</v>
      </c>
      <c r="G69" s="117" t="s">
        <v>299</v>
      </c>
      <c r="H69" s="120" t="s">
        <v>345</v>
      </c>
      <c r="I69" s="119">
        <v>5</v>
      </c>
    </row>
    <row r="70" spans="1:12" ht="74.7" customHeight="1" thickBot="1" x14ac:dyDescent="0.35">
      <c r="A70" s="20" t="s">
        <v>190</v>
      </c>
      <c r="B70" s="25" t="s">
        <v>199</v>
      </c>
      <c r="C70" s="25" t="s">
        <v>197</v>
      </c>
      <c r="D70" s="21">
        <v>1</v>
      </c>
      <c r="F70" s="19" t="s">
        <v>337</v>
      </c>
      <c r="G70" s="117" t="s">
        <v>299</v>
      </c>
      <c r="H70" s="120" t="s">
        <v>346</v>
      </c>
      <c r="I70" s="119">
        <v>3</v>
      </c>
    </row>
    <row r="71" spans="1:12" ht="74.7" customHeight="1" thickBot="1" x14ac:dyDescent="0.35">
      <c r="A71" s="20" t="s">
        <v>190</v>
      </c>
      <c r="B71" s="25" t="s">
        <v>199</v>
      </c>
      <c r="C71" s="25" t="s">
        <v>198</v>
      </c>
      <c r="D71" s="21">
        <v>0</v>
      </c>
      <c r="F71" s="19" t="s">
        <v>337</v>
      </c>
      <c r="G71" s="117" t="s">
        <v>299</v>
      </c>
      <c r="H71" s="120" t="s">
        <v>347</v>
      </c>
      <c r="I71" s="119">
        <v>1</v>
      </c>
    </row>
    <row r="72" spans="1:12" ht="15" thickBot="1" x14ac:dyDescent="0.35">
      <c r="A72" s="22"/>
      <c r="B72" s="3"/>
      <c r="C72" s="3"/>
      <c r="D72" s="23"/>
      <c r="F72" s="22"/>
      <c r="G72" s="3"/>
      <c r="H72" s="3"/>
      <c r="I72" s="23"/>
    </row>
    <row r="73" spans="1:12" ht="32.4" customHeight="1" thickBot="1" x14ac:dyDescent="0.35">
      <c r="A73" s="20" t="s">
        <v>112</v>
      </c>
      <c r="B73" s="25" t="s">
        <v>104</v>
      </c>
      <c r="C73" s="25" t="s">
        <v>500</v>
      </c>
      <c r="D73" s="21">
        <v>5</v>
      </c>
      <c r="F73" s="19" t="s">
        <v>337</v>
      </c>
      <c r="G73" s="114" t="s">
        <v>309</v>
      </c>
      <c r="H73" s="116" t="s">
        <v>348</v>
      </c>
      <c r="I73" s="115">
        <v>3</v>
      </c>
    </row>
    <row r="74" spans="1:12" ht="43.8" thickBot="1" x14ac:dyDescent="0.35">
      <c r="A74" s="20" t="s">
        <v>112</v>
      </c>
      <c r="B74" s="25" t="s">
        <v>104</v>
      </c>
      <c r="C74" s="25" t="s">
        <v>107</v>
      </c>
      <c r="D74" s="21">
        <v>3</v>
      </c>
      <c r="F74" s="19" t="s">
        <v>337</v>
      </c>
      <c r="G74" s="118" t="s">
        <v>309</v>
      </c>
      <c r="H74" s="120" t="s">
        <v>349</v>
      </c>
      <c r="I74" s="119">
        <v>1</v>
      </c>
    </row>
    <row r="75" spans="1:12" ht="28.8" x14ac:dyDescent="0.3">
      <c r="A75" s="20" t="s">
        <v>112</v>
      </c>
      <c r="B75" s="25" t="s">
        <v>104</v>
      </c>
      <c r="C75" s="25" t="s">
        <v>106</v>
      </c>
      <c r="D75" s="21">
        <v>1</v>
      </c>
    </row>
    <row r="76" spans="1:12" ht="28.8" x14ac:dyDescent="0.3">
      <c r="A76" s="20" t="s">
        <v>112</v>
      </c>
      <c r="B76" s="25" t="s">
        <v>104</v>
      </c>
      <c r="C76" s="25" t="s">
        <v>105</v>
      </c>
      <c r="D76" s="21">
        <v>0</v>
      </c>
    </row>
    <row r="77" spans="1:12" ht="15" thickBot="1" x14ac:dyDescent="0.35">
      <c r="A77" s="22"/>
      <c r="B77" s="3"/>
      <c r="C77" s="3"/>
      <c r="D77" s="23"/>
    </row>
    <row r="78" spans="1:12" ht="72.599999999999994" thickBot="1" x14ac:dyDescent="0.35">
      <c r="A78" s="20" t="s">
        <v>112</v>
      </c>
      <c r="B78" s="25" t="s">
        <v>110</v>
      </c>
      <c r="C78" s="25" t="s">
        <v>499</v>
      </c>
      <c r="D78" s="21">
        <v>5</v>
      </c>
      <c r="F78" s="19" t="s">
        <v>337</v>
      </c>
      <c r="G78" s="114" t="s">
        <v>350</v>
      </c>
      <c r="H78" s="116" t="s">
        <v>351</v>
      </c>
      <c r="I78" s="115">
        <v>3</v>
      </c>
    </row>
    <row r="79" spans="1:12" ht="72.599999999999994" thickBot="1" x14ac:dyDescent="0.35">
      <c r="A79" s="20" t="s">
        <v>112</v>
      </c>
      <c r="B79" s="25" t="s">
        <v>110</v>
      </c>
      <c r="C79" s="25" t="s">
        <v>108</v>
      </c>
      <c r="D79" s="21">
        <v>3</v>
      </c>
      <c r="F79" s="19" t="s">
        <v>337</v>
      </c>
      <c r="G79" s="118" t="s">
        <v>350</v>
      </c>
      <c r="H79" s="120" t="s">
        <v>352</v>
      </c>
      <c r="I79" s="119">
        <v>1</v>
      </c>
    </row>
    <row r="80" spans="1:12" ht="72.599999999999994" thickBot="1" x14ac:dyDescent="0.35">
      <c r="A80" s="20" t="s">
        <v>112</v>
      </c>
      <c r="B80" s="25" t="s">
        <v>110</v>
      </c>
      <c r="C80" s="25" t="s">
        <v>109</v>
      </c>
      <c r="D80" s="21">
        <v>1</v>
      </c>
      <c r="F80" s="19" t="s">
        <v>337</v>
      </c>
      <c r="G80" s="118" t="s">
        <v>350</v>
      </c>
      <c r="H80" s="120" t="s">
        <v>353</v>
      </c>
      <c r="I80" s="119">
        <v>0</v>
      </c>
    </row>
    <row r="81" spans="1:13" ht="28.8" x14ac:dyDescent="0.3">
      <c r="A81" s="20" t="s">
        <v>112</v>
      </c>
      <c r="B81" s="25" t="s">
        <v>110</v>
      </c>
      <c r="C81" s="25" t="s">
        <v>111</v>
      </c>
      <c r="D81" s="21">
        <v>0</v>
      </c>
    </row>
    <row r="82" spans="1:13" ht="15" thickBot="1" x14ac:dyDescent="0.35">
      <c r="A82" s="22"/>
      <c r="B82" s="3"/>
      <c r="C82" s="3"/>
      <c r="D82" s="23"/>
    </row>
    <row r="83" spans="1:13" ht="43.8" thickBot="1" x14ac:dyDescent="0.35">
      <c r="A83" s="20" t="s">
        <v>112</v>
      </c>
      <c r="B83" s="25" t="s">
        <v>113</v>
      </c>
      <c r="C83" s="25" t="s">
        <v>495</v>
      </c>
      <c r="D83" s="21">
        <v>5</v>
      </c>
      <c r="F83" s="19" t="s">
        <v>337</v>
      </c>
      <c r="G83" s="114" t="s">
        <v>311</v>
      </c>
      <c r="H83" s="116" t="s">
        <v>527</v>
      </c>
      <c r="I83" s="115">
        <v>1</v>
      </c>
    </row>
    <row r="84" spans="1:13" ht="43.8" thickBot="1" x14ac:dyDescent="0.35">
      <c r="A84" s="20" t="s">
        <v>112</v>
      </c>
      <c r="B84" s="25" t="s">
        <v>113</v>
      </c>
      <c r="C84" s="25" t="s">
        <v>114</v>
      </c>
      <c r="D84" s="21">
        <v>3</v>
      </c>
      <c r="F84" s="19" t="s">
        <v>337</v>
      </c>
      <c r="G84" s="118" t="s">
        <v>311</v>
      </c>
      <c r="H84" s="120" t="s">
        <v>528</v>
      </c>
      <c r="I84" s="119">
        <v>3</v>
      </c>
    </row>
    <row r="85" spans="1:13" ht="30" customHeight="1" thickBot="1" x14ac:dyDescent="0.35">
      <c r="A85" s="20" t="s">
        <v>112</v>
      </c>
      <c r="B85" s="25" t="s">
        <v>113</v>
      </c>
      <c r="C85" s="25" t="s">
        <v>115</v>
      </c>
      <c r="D85" s="21">
        <v>1</v>
      </c>
      <c r="F85" s="19" t="s">
        <v>337</v>
      </c>
      <c r="G85" s="114" t="s">
        <v>311</v>
      </c>
      <c r="H85" s="121" t="s">
        <v>529</v>
      </c>
      <c r="I85" s="61">
        <v>5</v>
      </c>
    </row>
    <row r="86" spans="1:13" ht="29.4" thickBot="1" x14ac:dyDescent="0.35">
      <c r="A86" s="20" t="s">
        <v>112</v>
      </c>
      <c r="B86" s="25" t="s">
        <v>113</v>
      </c>
      <c r="C86" s="25" t="s">
        <v>116</v>
      </c>
      <c r="D86" s="21">
        <v>0</v>
      </c>
    </row>
    <row r="87" spans="1:13" ht="58.2" thickBot="1" x14ac:dyDescent="0.35">
      <c r="A87" s="22"/>
      <c r="B87" s="3"/>
      <c r="C87" s="3"/>
      <c r="D87" s="23"/>
      <c r="F87" s="19" t="s">
        <v>290</v>
      </c>
      <c r="G87" s="114" t="s">
        <v>307</v>
      </c>
      <c r="H87" s="116" t="s">
        <v>355</v>
      </c>
      <c r="I87" s="115">
        <v>5</v>
      </c>
      <c r="K87" s="114" t="s">
        <v>302</v>
      </c>
      <c r="L87" s="122" t="s">
        <v>342</v>
      </c>
      <c r="M87">
        <v>5</v>
      </c>
    </row>
    <row r="88" spans="1:13" ht="30" customHeight="1" thickBot="1" x14ac:dyDescent="0.35">
      <c r="A88" s="20" t="s">
        <v>112</v>
      </c>
      <c r="B88" s="25" t="s">
        <v>117</v>
      </c>
      <c r="C88" s="25" t="s">
        <v>505</v>
      </c>
      <c r="D88" s="21">
        <v>5</v>
      </c>
      <c r="F88" s="19" t="s">
        <v>290</v>
      </c>
      <c r="G88" s="118" t="s">
        <v>307</v>
      </c>
      <c r="H88" s="120" t="s">
        <v>356</v>
      </c>
      <c r="I88" s="119">
        <v>3</v>
      </c>
      <c r="K88" s="114" t="s">
        <v>302</v>
      </c>
      <c r="L88" s="123" t="s">
        <v>365</v>
      </c>
      <c r="M88">
        <v>3</v>
      </c>
    </row>
    <row r="89" spans="1:13" ht="58.2" thickBot="1" x14ac:dyDescent="0.35">
      <c r="A89" s="20" t="s">
        <v>112</v>
      </c>
      <c r="B89" s="25" t="s">
        <v>117</v>
      </c>
      <c r="C89" s="25" t="s">
        <v>506</v>
      </c>
      <c r="D89" s="21">
        <v>3</v>
      </c>
      <c r="F89" s="19" t="s">
        <v>290</v>
      </c>
      <c r="G89" s="118" t="s">
        <v>307</v>
      </c>
      <c r="H89" s="120" t="s">
        <v>357</v>
      </c>
      <c r="I89" s="119">
        <v>1</v>
      </c>
      <c r="K89" s="114" t="s">
        <v>302</v>
      </c>
      <c r="L89" s="123" t="s">
        <v>366</v>
      </c>
      <c r="M89">
        <v>1</v>
      </c>
    </row>
    <row r="90" spans="1:13" ht="58.2" thickBot="1" x14ac:dyDescent="0.35">
      <c r="A90" s="20" t="s">
        <v>112</v>
      </c>
      <c r="B90" s="25" t="s">
        <v>117</v>
      </c>
      <c r="C90" s="25" t="s">
        <v>507</v>
      </c>
      <c r="D90" s="21">
        <v>1</v>
      </c>
      <c r="F90" s="19" t="s">
        <v>290</v>
      </c>
      <c r="G90" s="118" t="s">
        <v>307</v>
      </c>
      <c r="H90" s="120" t="s">
        <v>358</v>
      </c>
      <c r="I90" s="119">
        <v>0</v>
      </c>
      <c r="K90" s="114" t="s">
        <v>302</v>
      </c>
      <c r="L90" s="122" t="s">
        <v>22</v>
      </c>
      <c r="M90">
        <v>0</v>
      </c>
    </row>
    <row r="91" spans="1:13" ht="29.4" thickBot="1" x14ac:dyDescent="0.35">
      <c r="A91" s="20" t="s">
        <v>112</v>
      </c>
      <c r="B91" s="25" t="s">
        <v>117</v>
      </c>
      <c r="C91" s="25" t="s">
        <v>118</v>
      </c>
      <c r="D91" s="21">
        <v>0</v>
      </c>
      <c r="F91" s="19" t="s">
        <v>290</v>
      </c>
      <c r="G91" s="118" t="s">
        <v>307</v>
      </c>
      <c r="H91" s="120" t="s">
        <v>359</v>
      </c>
      <c r="I91" s="119">
        <v>0</v>
      </c>
    </row>
    <row r="92" spans="1:13" ht="15" thickBot="1" x14ac:dyDescent="0.35">
      <c r="A92" s="22"/>
      <c r="B92" s="3"/>
      <c r="C92" s="3"/>
      <c r="D92" s="23"/>
    </row>
    <row r="93" spans="1:13" ht="77.099999999999994" customHeight="1" thickBot="1" x14ac:dyDescent="0.35">
      <c r="A93" s="20" t="s">
        <v>66</v>
      </c>
      <c r="B93" s="25" t="s">
        <v>204</v>
      </c>
      <c r="C93" s="25" t="s">
        <v>201</v>
      </c>
      <c r="D93" s="21">
        <v>5</v>
      </c>
      <c r="F93" s="19" t="s">
        <v>290</v>
      </c>
      <c r="G93" s="114" t="s">
        <v>360</v>
      </c>
      <c r="H93" s="116" t="s">
        <v>361</v>
      </c>
      <c r="I93" s="115">
        <v>5</v>
      </c>
      <c r="K93" s="113" t="s">
        <v>303</v>
      </c>
      <c r="L93" s="115" t="s">
        <v>329</v>
      </c>
      <c r="M93" s="115">
        <v>5</v>
      </c>
    </row>
    <row r="94" spans="1:13" ht="77.099999999999994" customHeight="1" thickBot="1" x14ac:dyDescent="0.35">
      <c r="A94" s="20" t="s">
        <v>66</v>
      </c>
      <c r="B94" s="25" t="s">
        <v>204</v>
      </c>
      <c r="C94" s="25" t="s">
        <v>202</v>
      </c>
      <c r="D94" s="21">
        <v>3</v>
      </c>
      <c r="F94" s="19" t="s">
        <v>290</v>
      </c>
      <c r="G94" s="118" t="s">
        <v>360</v>
      </c>
      <c r="H94" s="120" t="s">
        <v>362</v>
      </c>
      <c r="I94" s="119">
        <v>3</v>
      </c>
      <c r="K94" s="117" t="s">
        <v>303</v>
      </c>
      <c r="L94" s="119" t="s">
        <v>330</v>
      </c>
      <c r="M94" s="119">
        <v>3</v>
      </c>
    </row>
    <row r="95" spans="1:13" ht="77.099999999999994" customHeight="1" thickBot="1" x14ac:dyDescent="0.35">
      <c r="A95" s="20" t="s">
        <v>66</v>
      </c>
      <c r="B95" s="25" t="s">
        <v>204</v>
      </c>
      <c r="C95" s="25" t="s">
        <v>203</v>
      </c>
      <c r="D95" s="21">
        <v>1</v>
      </c>
      <c r="F95" s="19" t="s">
        <v>290</v>
      </c>
      <c r="G95" s="118" t="s">
        <v>360</v>
      </c>
      <c r="H95" s="120" t="s">
        <v>363</v>
      </c>
      <c r="I95" s="119">
        <v>1</v>
      </c>
      <c r="K95" s="117" t="s">
        <v>303</v>
      </c>
      <c r="L95" s="119" t="s">
        <v>331</v>
      </c>
      <c r="M95" s="119">
        <v>1</v>
      </c>
    </row>
    <row r="96" spans="1:13" ht="77.099999999999994" customHeight="1" thickBot="1" x14ac:dyDescent="0.35">
      <c r="A96" s="20" t="s">
        <v>66</v>
      </c>
      <c r="B96" s="25" t="s">
        <v>204</v>
      </c>
      <c r="C96" s="25" t="s">
        <v>53</v>
      </c>
      <c r="D96" s="21">
        <v>0</v>
      </c>
      <c r="F96" s="19" t="s">
        <v>290</v>
      </c>
      <c r="G96" s="118" t="s">
        <v>360</v>
      </c>
      <c r="H96" s="120" t="s">
        <v>364</v>
      </c>
      <c r="I96" s="119">
        <v>0</v>
      </c>
      <c r="K96" s="117" t="s">
        <v>303</v>
      </c>
      <c r="L96" s="119" t="s">
        <v>332</v>
      </c>
      <c r="M96" s="119">
        <v>0</v>
      </c>
    </row>
    <row r="97" spans="1:4" x14ac:dyDescent="0.3">
      <c r="A97" s="22"/>
      <c r="B97" s="3"/>
      <c r="C97" s="3"/>
      <c r="D97" s="23"/>
    </row>
    <row r="98" spans="1:4" x14ac:dyDescent="0.3">
      <c r="A98" s="20" t="s">
        <v>66</v>
      </c>
      <c r="B98" s="25" t="s">
        <v>49</v>
      </c>
      <c r="C98" s="25" t="s">
        <v>85</v>
      </c>
      <c r="D98" s="21">
        <v>5</v>
      </c>
    </row>
    <row r="99" spans="1:4" x14ac:dyDescent="0.3">
      <c r="A99" s="20" t="s">
        <v>66</v>
      </c>
      <c r="B99" s="25" t="s">
        <v>49</v>
      </c>
      <c r="C99" s="25" t="s">
        <v>86</v>
      </c>
      <c r="D99" s="21">
        <v>3</v>
      </c>
    </row>
    <row r="100" spans="1:4" x14ac:dyDescent="0.3">
      <c r="A100" s="20" t="s">
        <v>66</v>
      </c>
      <c r="B100" s="25" t="s">
        <v>49</v>
      </c>
      <c r="C100" s="25" t="s">
        <v>87</v>
      </c>
      <c r="D100" s="21">
        <v>1</v>
      </c>
    </row>
    <row r="101" spans="1:4" x14ac:dyDescent="0.3">
      <c r="A101" s="20" t="s">
        <v>66</v>
      </c>
      <c r="B101" s="25" t="s">
        <v>49</v>
      </c>
      <c r="C101" s="25" t="s">
        <v>211</v>
      </c>
      <c r="D101" s="21">
        <v>0</v>
      </c>
    </row>
    <row r="104" spans="1:4" ht="28.65" customHeight="1" x14ac:dyDescent="0.3">
      <c r="A104" s="281" t="s">
        <v>121</v>
      </c>
      <c r="B104" s="282"/>
      <c r="C104" s="282"/>
      <c r="D104" s="283"/>
    </row>
    <row r="105" spans="1:4" ht="57.6" x14ac:dyDescent="0.3">
      <c r="A105" s="20" t="s">
        <v>66</v>
      </c>
      <c r="B105" s="25" t="s">
        <v>64</v>
      </c>
      <c r="C105" s="25" t="s">
        <v>91</v>
      </c>
      <c r="D105" s="21">
        <v>5</v>
      </c>
    </row>
    <row r="106" spans="1:4" ht="57.6" x14ac:dyDescent="0.3">
      <c r="A106" s="20" t="s">
        <v>66</v>
      </c>
      <c r="B106" s="25" t="s">
        <v>64</v>
      </c>
      <c r="C106" s="25" t="s">
        <v>92</v>
      </c>
      <c r="D106" s="21">
        <v>3</v>
      </c>
    </row>
    <row r="107" spans="1:4" ht="57.6" x14ac:dyDescent="0.3">
      <c r="A107" s="20" t="s">
        <v>66</v>
      </c>
      <c r="B107" s="25" t="s">
        <v>64</v>
      </c>
      <c r="C107" s="25" t="s">
        <v>93</v>
      </c>
      <c r="D107" s="21">
        <v>1</v>
      </c>
    </row>
    <row r="108" spans="1:4" x14ac:dyDescent="0.3">
      <c r="A108" s="20" t="s">
        <v>66</v>
      </c>
      <c r="B108" s="25" t="s">
        <v>64</v>
      </c>
      <c r="C108" s="25" t="s">
        <v>120</v>
      </c>
      <c r="D108" s="21"/>
    </row>
    <row r="111" spans="1:4" ht="18" x14ac:dyDescent="0.3">
      <c r="A111" s="281" t="s">
        <v>122</v>
      </c>
      <c r="B111" s="282"/>
      <c r="C111" s="282"/>
      <c r="D111" s="283"/>
    </row>
    <row r="112" spans="1:4" ht="57.6" x14ac:dyDescent="0.3">
      <c r="A112" s="20" t="s">
        <v>66</v>
      </c>
      <c r="B112" s="25" t="s">
        <v>64</v>
      </c>
      <c r="C112" s="25" t="s">
        <v>91</v>
      </c>
      <c r="D112" s="21">
        <v>5</v>
      </c>
    </row>
    <row r="113" spans="1:4" ht="57.6" x14ac:dyDescent="0.3">
      <c r="A113" s="20" t="s">
        <v>66</v>
      </c>
      <c r="B113" s="25" t="s">
        <v>64</v>
      </c>
      <c r="C113" s="25" t="s">
        <v>92</v>
      </c>
      <c r="D113" s="21">
        <v>3</v>
      </c>
    </row>
    <row r="114" spans="1:4" x14ac:dyDescent="0.3">
      <c r="A114" s="20" t="s">
        <v>66</v>
      </c>
      <c r="B114" s="25" t="s">
        <v>64</v>
      </c>
      <c r="C114" s="25" t="s">
        <v>120</v>
      </c>
      <c r="D114" s="21"/>
    </row>
    <row r="117" spans="1:4" ht="28.8" x14ac:dyDescent="0.3">
      <c r="A117" s="20" t="s">
        <v>112</v>
      </c>
      <c r="B117" s="25" t="s">
        <v>113</v>
      </c>
      <c r="C117" s="25" t="s">
        <v>497</v>
      </c>
      <c r="D117" s="21">
        <v>5</v>
      </c>
    </row>
    <row r="118" spans="1:4" ht="28.8" x14ac:dyDescent="0.3">
      <c r="A118" s="20" t="s">
        <v>112</v>
      </c>
      <c r="B118" s="25" t="s">
        <v>113</v>
      </c>
      <c r="C118" s="25" t="s">
        <v>114</v>
      </c>
      <c r="D118" s="21">
        <v>3</v>
      </c>
    </row>
    <row r="119" spans="1:4" ht="28.8" x14ac:dyDescent="0.3">
      <c r="A119" s="20" t="s">
        <v>112</v>
      </c>
      <c r="B119" s="25" t="s">
        <v>113</v>
      </c>
      <c r="C119" s="25" t="s">
        <v>115</v>
      </c>
      <c r="D119" s="21">
        <v>1</v>
      </c>
    </row>
    <row r="120" spans="1:4" ht="28.8" x14ac:dyDescent="0.3">
      <c r="A120" s="20" t="s">
        <v>112</v>
      </c>
      <c r="B120" s="25" t="s">
        <v>113</v>
      </c>
      <c r="C120" s="25" t="s">
        <v>116</v>
      </c>
      <c r="D120" s="21">
        <v>0</v>
      </c>
    </row>
    <row r="122" spans="1:4" x14ac:dyDescent="0.3">
      <c r="A122" s="22"/>
      <c r="B122" s="3"/>
      <c r="C122" s="3"/>
      <c r="D122" s="23"/>
    </row>
    <row r="123" spans="1:4" ht="86.4" x14ac:dyDescent="0.3">
      <c r="A123" s="20" t="s">
        <v>126</v>
      </c>
      <c r="B123" s="25" t="s">
        <v>127</v>
      </c>
      <c r="C123" s="25" t="s">
        <v>128</v>
      </c>
      <c r="D123" s="21">
        <v>5</v>
      </c>
    </row>
    <row r="124" spans="1:4" ht="86.4" x14ac:dyDescent="0.3">
      <c r="A124" s="20" t="s">
        <v>126</v>
      </c>
      <c r="B124" s="25" t="s">
        <v>127</v>
      </c>
      <c r="C124" s="25" t="s">
        <v>129</v>
      </c>
      <c r="D124" s="21">
        <v>5</v>
      </c>
    </row>
    <row r="125" spans="1:4" ht="86.4" x14ac:dyDescent="0.3">
      <c r="A125" s="20" t="s">
        <v>126</v>
      </c>
      <c r="B125" s="25" t="s">
        <v>127</v>
      </c>
      <c r="C125" s="25" t="s">
        <v>130</v>
      </c>
      <c r="D125" s="21">
        <v>3</v>
      </c>
    </row>
    <row r="126" spans="1:4" ht="86.4" x14ac:dyDescent="0.3">
      <c r="A126" s="20" t="s">
        <v>126</v>
      </c>
      <c r="B126" s="25" t="s">
        <v>127</v>
      </c>
      <c r="C126" s="25" t="s">
        <v>131</v>
      </c>
      <c r="D126" s="21">
        <v>1</v>
      </c>
    </row>
    <row r="127" spans="1:4" ht="86.4" x14ac:dyDescent="0.3">
      <c r="A127" s="20" t="s">
        <v>126</v>
      </c>
      <c r="B127" s="25" t="s">
        <v>127</v>
      </c>
      <c r="C127" s="25" t="s">
        <v>132</v>
      </c>
      <c r="D127" s="21">
        <v>0</v>
      </c>
    </row>
    <row r="128" spans="1:4" ht="86.4" x14ac:dyDescent="0.3">
      <c r="A128" s="20" t="s">
        <v>126</v>
      </c>
      <c r="B128" s="25" t="s">
        <v>127</v>
      </c>
      <c r="C128" s="163" t="s">
        <v>521</v>
      </c>
      <c r="D128" s="21">
        <v>5</v>
      </c>
    </row>
    <row r="129" spans="1:4" ht="86.4" x14ac:dyDescent="0.3">
      <c r="A129" s="20" t="s">
        <v>126</v>
      </c>
      <c r="B129" s="25" t="s">
        <v>127</v>
      </c>
      <c r="C129" s="163" t="s">
        <v>520</v>
      </c>
      <c r="D129" s="21">
        <v>3</v>
      </c>
    </row>
    <row r="130" spans="1:4" ht="86.4" x14ac:dyDescent="0.3">
      <c r="A130" s="20" t="s">
        <v>126</v>
      </c>
      <c r="B130" s="25" t="s">
        <v>127</v>
      </c>
      <c r="C130" s="163" t="s">
        <v>519</v>
      </c>
      <c r="D130" s="21">
        <v>1</v>
      </c>
    </row>
  </sheetData>
  <sheetProtection algorithmName="SHA-512" hashValue="AZxyAYK7XAh2aYXw59ZtCp9i3bpaWd/7+n7+576RvfigwXKtLfmyPUTWuiN3yoe1n/mNMte+Bb/pAm/Dzm+UmA==" saltValue="qNKPI2BWXPxgKygSRlSwDg==" spinCount="100000" sheet="1" objects="1" scenarios="1"/>
  <sortState ref="A68:D71">
    <sortCondition descending="1" ref="D71"/>
  </sortState>
  <mergeCells count="2">
    <mergeCell ref="A104:D104"/>
    <mergeCell ref="A111:D111"/>
  </mergeCells>
  <pageMargins left="0.7" right="0.7" top="0.75" bottom="0.75" header="0.3" footer="0.3"/>
  <pageSetup orientation="portrait" horizontalDpi="1200" verticalDpi="12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9369E-1719-4C7E-846C-51BD55A4E826}">
  <sheetPr>
    <tabColor theme="0" tint="-0.34998626667073579"/>
  </sheetPr>
  <dimension ref="A1:K23"/>
  <sheetViews>
    <sheetView zoomScale="80" zoomScaleNormal="80" workbookViewId="0">
      <selection sqref="A1:C1"/>
    </sheetView>
  </sheetViews>
  <sheetFormatPr defaultRowHeight="14.4" x14ac:dyDescent="0.3"/>
  <cols>
    <col min="1" max="1" width="28.5546875" customWidth="1"/>
    <col min="2" max="2" width="59.44140625" customWidth="1"/>
    <col min="3" max="3" width="15.6640625" style="47" customWidth="1"/>
    <col min="4" max="4" width="13.33203125" style="47" customWidth="1"/>
    <col min="5" max="5" width="34.88671875" customWidth="1"/>
    <col min="6" max="6" width="15.88671875" customWidth="1"/>
    <col min="7" max="8" width="12.44140625" customWidth="1"/>
    <col min="9" max="9" width="16.6640625" customWidth="1"/>
    <col min="10" max="10" width="21.6640625" customWidth="1"/>
  </cols>
  <sheetData>
    <row r="1" spans="1:11" s="26" customFormat="1" ht="30.45" customHeight="1" x14ac:dyDescent="0.3">
      <c r="A1" s="436" t="s">
        <v>71</v>
      </c>
      <c r="B1" s="436"/>
      <c r="C1" s="436"/>
      <c r="D1" s="47"/>
      <c r="E1" s="436" t="s">
        <v>27</v>
      </c>
      <c r="F1" s="436"/>
      <c r="G1" s="436"/>
      <c r="I1" s="49" t="s">
        <v>11</v>
      </c>
      <c r="J1" s="49"/>
      <c r="K1" s="64"/>
    </row>
    <row r="2" spans="1:11" ht="60" customHeight="1" x14ac:dyDescent="0.3">
      <c r="A2" s="30" t="s">
        <v>37</v>
      </c>
      <c r="B2" s="27" t="s">
        <v>72</v>
      </c>
      <c r="C2" s="48" t="s">
        <v>75</v>
      </c>
      <c r="E2" s="30" t="s">
        <v>27</v>
      </c>
      <c r="F2" s="30" t="s">
        <v>3</v>
      </c>
      <c r="G2" s="30" t="s">
        <v>75</v>
      </c>
      <c r="H2" s="41"/>
      <c r="I2" s="437" t="s">
        <v>84</v>
      </c>
      <c r="J2" s="438"/>
      <c r="K2" s="65"/>
    </row>
    <row r="3" spans="1:11" ht="114" customHeight="1" x14ac:dyDescent="0.3">
      <c r="A3" s="28" t="s">
        <v>23</v>
      </c>
      <c r="B3" s="31" t="s">
        <v>26</v>
      </c>
      <c r="C3" s="35">
        <v>5</v>
      </c>
      <c r="E3" s="33" t="s">
        <v>12</v>
      </c>
      <c r="F3" s="29" t="s">
        <v>31</v>
      </c>
      <c r="G3" s="38">
        <v>5</v>
      </c>
      <c r="H3" s="42"/>
      <c r="I3" s="68">
        <v>5</v>
      </c>
      <c r="J3" s="66" t="s">
        <v>42</v>
      </c>
    </row>
    <row r="4" spans="1:11" ht="79.95" customHeight="1" x14ac:dyDescent="0.3">
      <c r="A4" s="28" t="s">
        <v>24</v>
      </c>
      <c r="B4" s="32" t="s">
        <v>36</v>
      </c>
      <c r="C4" s="36">
        <v>3</v>
      </c>
      <c r="E4" s="33" t="s">
        <v>28</v>
      </c>
      <c r="F4" s="29" t="s">
        <v>32</v>
      </c>
      <c r="G4" s="39">
        <v>3</v>
      </c>
      <c r="H4" s="43"/>
      <c r="I4" s="50">
        <v>3</v>
      </c>
      <c r="J4" s="66" t="s">
        <v>41</v>
      </c>
    </row>
    <row r="5" spans="1:11" ht="63" customHeight="1" x14ac:dyDescent="0.3">
      <c r="A5" s="28" t="s">
        <v>14</v>
      </c>
      <c r="B5" s="32" t="s">
        <v>73</v>
      </c>
      <c r="C5" s="36">
        <v>1</v>
      </c>
      <c r="E5" s="33" t="s">
        <v>29</v>
      </c>
      <c r="F5" s="29" t="s">
        <v>39</v>
      </c>
      <c r="G5" s="39">
        <v>1</v>
      </c>
      <c r="H5" s="43"/>
      <c r="I5" s="51">
        <v>1</v>
      </c>
      <c r="J5" s="66" t="s">
        <v>40</v>
      </c>
    </row>
    <row r="6" spans="1:11" ht="51" customHeight="1" x14ac:dyDescent="0.3">
      <c r="A6" s="28" t="s">
        <v>4</v>
      </c>
      <c r="B6" s="31" t="s">
        <v>74</v>
      </c>
      <c r="C6" s="35">
        <v>0</v>
      </c>
      <c r="E6" s="33" t="s">
        <v>30</v>
      </c>
      <c r="F6" s="29" t="s">
        <v>38</v>
      </c>
      <c r="G6" s="38">
        <v>0</v>
      </c>
      <c r="H6" s="42"/>
      <c r="I6" s="52">
        <v>0</v>
      </c>
      <c r="J6" s="67" t="s">
        <v>4</v>
      </c>
    </row>
    <row r="7" spans="1:11" ht="22.5" customHeight="1" x14ac:dyDescent="0.3">
      <c r="A7" s="59"/>
      <c r="B7" s="34"/>
      <c r="C7" s="60"/>
      <c r="E7" s="59"/>
      <c r="F7" s="40"/>
      <c r="G7" s="42"/>
      <c r="H7" s="42"/>
    </row>
    <row r="8" spans="1:11" ht="29.1" customHeight="1" x14ac:dyDescent="0.3">
      <c r="A8" s="436" t="s">
        <v>79</v>
      </c>
      <c r="B8" s="436"/>
      <c r="C8" s="436"/>
      <c r="D8" s="436"/>
      <c r="E8" s="436"/>
    </row>
    <row r="9" spans="1:11" ht="36" x14ac:dyDescent="0.3">
      <c r="A9" s="30" t="s">
        <v>5</v>
      </c>
      <c r="B9" s="27" t="s">
        <v>3</v>
      </c>
      <c r="C9" s="48" t="s">
        <v>76</v>
      </c>
      <c r="D9" s="48" t="s">
        <v>77</v>
      </c>
      <c r="E9" s="30" t="s">
        <v>78</v>
      </c>
    </row>
    <row r="10" spans="1:11" ht="93.6" x14ac:dyDescent="0.3">
      <c r="A10" s="28" t="s">
        <v>13</v>
      </c>
      <c r="B10" s="31" t="s">
        <v>17</v>
      </c>
      <c r="C10" s="44">
        <v>0.9</v>
      </c>
      <c r="D10" s="45">
        <f>1-C10</f>
        <v>9.9999999999999978E-2</v>
      </c>
      <c r="E10" s="31" t="s">
        <v>19</v>
      </c>
    </row>
    <row r="11" spans="1:11" ht="46.8" x14ac:dyDescent="0.3">
      <c r="A11" s="28" t="s">
        <v>2</v>
      </c>
      <c r="B11" s="32" t="s">
        <v>15</v>
      </c>
      <c r="C11" s="46">
        <v>0.75</v>
      </c>
      <c r="D11" s="45">
        <f t="shared" ref="D11:D13" si="0">1-C11</f>
        <v>0.25</v>
      </c>
      <c r="E11" s="32" t="s">
        <v>25</v>
      </c>
    </row>
    <row r="12" spans="1:11" ht="46.8" x14ac:dyDescent="0.3">
      <c r="A12" s="28" t="s">
        <v>14</v>
      </c>
      <c r="B12" s="32" t="s">
        <v>16</v>
      </c>
      <c r="C12" s="46">
        <v>0.25</v>
      </c>
      <c r="D12" s="45">
        <f t="shared" si="0"/>
        <v>0.75</v>
      </c>
      <c r="E12" s="32" t="s">
        <v>18</v>
      </c>
    </row>
    <row r="13" spans="1:11" ht="18" x14ac:dyDescent="0.3">
      <c r="A13" s="28" t="s">
        <v>7</v>
      </c>
      <c r="B13" s="31" t="s">
        <v>8</v>
      </c>
      <c r="C13" s="45">
        <v>0</v>
      </c>
      <c r="D13" s="45">
        <f t="shared" si="0"/>
        <v>1</v>
      </c>
      <c r="E13" s="31"/>
    </row>
    <row r="14" spans="1:11" ht="18" x14ac:dyDescent="0.3">
      <c r="A14" s="28" t="s">
        <v>4</v>
      </c>
      <c r="B14" s="31" t="s">
        <v>6</v>
      </c>
      <c r="C14" s="35"/>
      <c r="D14" s="35"/>
      <c r="E14" s="31"/>
    </row>
    <row r="17" spans="1:4" ht="21" x14ac:dyDescent="0.3">
      <c r="A17" s="436" t="s">
        <v>10</v>
      </c>
      <c r="B17" s="436"/>
      <c r="C17" s="436"/>
    </row>
    <row r="18" spans="1:4" ht="18" x14ac:dyDescent="0.3">
      <c r="A18" s="30" t="s">
        <v>10</v>
      </c>
      <c r="B18" s="48" t="s">
        <v>3</v>
      </c>
      <c r="C18" s="48"/>
      <c r="D18"/>
    </row>
    <row r="19" spans="1:4" ht="53.4" customHeight="1" x14ac:dyDescent="0.3">
      <c r="A19" s="57" t="s">
        <v>80</v>
      </c>
      <c r="B19" s="38" t="s">
        <v>34</v>
      </c>
      <c r="C19" s="58" t="s">
        <v>83</v>
      </c>
      <c r="D19"/>
    </row>
    <row r="20" spans="1:4" ht="53.4" customHeight="1" x14ac:dyDescent="0.35">
      <c r="A20" s="53" t="s">
        <v>81</v>
      </c>
      <c r="B20" s="39" t="s">
        <v>35</v>
      </c>
      <c r="C20" s="56"/>
      <c r="D20"/>
    </row>
    <row r="21" spans="1:4" ht="53.4" customHeight="1" x14ac:dyDescent="0.35">
      <c r="A21" s="54" t="s">
        <v>82</v>
      </c>
      <c r="B21" s="39" t="s">
        <v>20</v>
      </c>
      <c r="C21" s="56"/>
      <c r="D21"/>
    </row>
    <row r="22" spans="1:4" ht="53.4" customHeight="1" x14ac:dyDescent="0.35">
      <c r="A22" s="55" t="s">
        <v>22</v>
      </c>
      <c r="B22" s="37" t="s">
        <v>21</v>
      </c>
      <c r="C22" s="56"/>
      <c r="D22"/>
    </row>
    <row r="23" spans="1:4" ht="53.4" customHeight="1" x14ac:dyDescent="0.3">
      <c r="D23"/>
    </row>
  </sheetData>
  <sheetProtection algorithmName="SHA-512" hashValue="V+3c5WDE5lgqQLV4Sbv614H8zP0EYDmqfdcL9/K9I15zEFBPe6/1fhELhNu6RRSr1bfz306OrCgipmtxmEPmlw==" saltValue="D0j2YhQMRKkEFd5Sm7vaQQ==" spinCount="100000" sheet="1" objects="1" scenarios="1"/>
  <mergeCells count="5">
    <mergeCell ref="A1:C1"/>
    <mergeCell ref="E1:G1"/>
    <mergeCell ref="A8:E8"/>
    <mergeCell ref="A17:C17"/>
    <mergeCell ref="I2:J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40238-D295-4EE6-89EF-B4BCAFF4B483}">
  <sheetPr>
    <tabColor theme="0" tint="-0.34998626667073579"/>
  </sheetPr>
  <dimension ref="B2:F8"/>
  <sheetViews>
    <sheetView workbookViewId="0">
      <selection activeCell="C2" sqref="C2:F2"/>
    </sheetView>
  </sheetViews>
  <sheetFormatPr defaultRowHeight="14.4" x14ac:dyDescent="0.3"/>
  <sheetData>
    <row r="2" spans="2:6" ht="21.6" thickBot="1" x14ac:dyDescent="0.35">
      <c r="C2" s="444" t="s">
        <v>84</v>
      </c>
      <c r="D2" s="444"/>
      <c r="E2" s="444"/>
      <c r="F2" s="444"/>
    </row>
    <row r="3" spans="2:6" ht="15" thickTop="1" x14ac:dyDescent="0.3">
      <c r="B3" s="15"/>
      <c r="C3" s="16"/>
      <c r="D3" s="439" t="s">
        <v>37</v>
      </c>
      <c r="E3" s="440"/>
      <c r="F3" s="441"/>
    </row>
    <row r="4" spans="2:6" x14ac:dyDescent="0.3">
      <c r="B4" s="17"/>
      <c r="C4" s="18"/>
      <c r="D4" s="4" t="s">
        <v>29</v>
      </c>
      <c r="E4" s="4" t="s">
        <v>28</v>
      </c>
      <c r="F4" s="5" t="s">
        <v>12</v>
      </c>
    </row>
    <row r="5" spans="2:6" ht="40.200000000000003" customHeight="1" x14ac:dyDescent="0.3">
      <c r="B5" s="442" t="s">
        <v>27</v>
      </c>
      <c r="C5" s="4" t="s">
        <v>29</v>
      </c>
      <c r="D5" s="6">
        <v>1</v>
      </c>
      <c r="E5" s="7">
        <v>3</v>
      </c>
      <c r="F5" s="8">
        <v>3</v>
      </c>
    </row>
    <row r="6" spans="2:6" ht="40.200000000000003" customHeight="1" x14ac:dyDescent="0.3">
      <c r="B6" s="442"/>
      <c r="C6" s="4" t="s">
        <v>28</v>
      </c>
      <c r="D6" s="7">
        <v>3</v>
      </c>
      <c r="E6" s="9">
        <v>5</v>
      </c>
      <c r="F6" s="10">
        <v>5</v>
      </c>
    </row>
    <row r="7" spans="2:6" ht="40.200000000000003" customHeight="1" thickBot="1" x14ac:dyDescent="0.35">
      <c r="B7" s="443"/>
      <c r="C7" s="11" t="s">
        <v>12</v>
      </c>
      <c r="D7" s="12">
        <v>3</v>
      </c>
      <c r="E7" s="13">
        <v>5</v>
      </c>
      <c r="F7" s="14">
        <v>5</v>
      </c>
    </row>
    <row r="8" spans="2:6" ht="15" thickTop="1" x14ac:dyDescent="0.3"/>
  </sheetData>
  <sheetProtection algorithmName="SHA-512" hashValue="vOq3cGa860s7ce3rRCmFlcNA4UsMbUDntka1rlN33dZpHbpH9EOxB72UEVSKNq5MCQrQqY2H3W22TSrJ8F3zrg==" saltValue="T2ftow5wAHWNRDFjXyozGg==" spinCount="100000" sheet="1" objects="1" scenarios="1"/>
  <mergeCells count="3">
    <mergeCell ref="D3:F3"/>
    <mergeCell ref="B5:B7"/>
    <mergeCell ref="C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839F-5EBB-483E-A757-BA79D55704B5}">
  <sheetPr>
    <tabColor rgb="FFFF0000"/>
  </sheetPr>
  <dimension ref="A1:AO83"/>
  <sheetViews>
    <sheetView topLeftCell="V1" workbookViewId="0">
      <selection activeCell="AO7" sqref="AO7"/>
    </sheetView>
  </sheetViews>
  <sheetFormatPr defaultRowHeight="14.4" x14ac:dyDescent="0.3"/>
  <cols>
    <col min="1" max="1" width="20.44140625" style="19" bestFit="1" customWidth="1"/>
    <col min="2" max="2" width="24.109375" bestFit="1" customWidth="1"/>
    <col min="3" max="3" width="47.88671875" style="63" bestFit="1" customWidth="1"/>
    <col min="4" max="4" width="14.5546875" style="72" bestFit="1" customWidth="1"/>
    <col min="5" max="5" width="14.6640625" style="1" bestFit="1" customWidth="1"/>
    <col min="6" max="6" width="32.6640625" bestFit="1" customWidth="1"/>
    <col min="7" max="7" width="11.109375" customWidth="1"/>
    <col min="8" max="8" width="17.109375" customWidth="1"/>
    <col min="9" max="9" width="27.109375" customWidth="1"/>
    <col min="10" max="10" width="17.44140625" customWidth="1"/>
    <col min="11" max="11" width="11.5546875" customWidth="1"/>
    <col min="13" max="17" width="21.88671875" customWidth="1"/>
    <col min="19" max="23" width="23.109375" customWidth="1"/>
    <col min="25" max="29" width="19" customWidth="1"/>
    <col min="31" max="35" width="17.88671875" customWidth="1"/>
    <col min="37" max="41" width="24.6640625" customWidth="1"/>
  </cols>
  <sheetData>
    <row r="1" spans="1:41" ht="29.4" thickBot="1" x14ac:dyDescent="0.35">
      <c r="A1" s="74" t="s">
        <v>68</v>
      </c>
      <c r="B1" s="74" t="s">
        <v>5</v>
      </c>
      <c r="C1" s="74" t="s">
        <v>43</v>
      </c>
      <c r="D1" s="74" t="s">
        <v>9</v>
      </c>
      <c r="E1" s="74" t="s">
        <v>102</v>
      </c>
      <c r="G1" s="74" t="s">
        <v>68</v>
      </c>
      <c r="H1" s="74" t="s">
        <v>5</v>
      </c>
      <c r="I1" s="74" t="s">
        <v>43</v>
      </c>
      <c r="J1" s="74" t="s">
        <v>9</v>
      </c>
      <c r="K1" s="74" t="s">
        <v>102</v>
      </c>
      <c r="M1" s="74" t="s">
        <v>68</v>
      </c>
      <c r="N1" s="74" t="s">
        <v>5</v>
      </c>
      <c r="O1" s="74" t="s">
        <v>43</v>
      </c>
      <c r="P1" s="74" t="s">
        <v>9</v>
      </c>
      <c r="Q1" s="74" t="s">
        <v>102</v>
      </c>
      <c r="S1" s="74" t="s">
        <v>68</v>
      </c>
      <c r="T1" s="74" t="s">
        <v>5</v>
      </c>
      <c r="U1" s="74" t="s">
        <v>43</v>
      </c>
      <c r="V1" s="74" t="s">
        <v>9</v>
      </c>
      <c r="W1" s="74" t="s">
        <v>102</v>
      </c>
      <c r="Y1" s="74" t="s">
        <v>68</v>
      </c>
      <c r="Z1" s="74" t="s">
        <v>5</v>
      </c>
      <c r="AA1" s="74" t="s">
        <v>43</v>
      </c>
      <c r="AB1" s="74" t="s">
        <v>9</v>
      </c>
      <c r="AC1" s="74" t="s">
        <v>102</v>
      </c>
      <c r="AE1" s="74" t="s">
        <v>68</v>
      </c>
      <c r="AF1" s="74" t="s">
        <v>5</v>
      </c>
      <c r="AG1" s="74" t="s">
        <v>43</v>
      </c>
      <c r="AH1" s="74" t="s">
        <v>9</v>
      </c>
      <c r="AI1" s="74" t="s">
        <v>102</v>
      </c>
      <c r="AK1" s="74" t="s">
        <v>68</v>
      </c>
      <c r="AL1" s="74" t="s">
        <v>5</v>
      </c>
      <c r="AM1" s="74" t="s">
        <v>43</v>
      </c>
      <c r="AN1" s="74" t="s">
        <v>9</v>
      </c>
      <c r="AO1" s="74" t="s">
        <v>102</v>
      </c>
    </row>
    <row r="2" spans="1:41" ht="87" thickBot="1" x14ac:dyDescent="0.35">
      <c r="A2" s="24"/>
      <c r="B2" s="73"/>
      <c r="C2" s="73"/>
      <c r="D2" s="73"/>
      <c r="E2" s="2">
        <v>0</v>
      </c>
      <c r="F2" s="110"/>
      <c r="G2" s="24"/>
      <c r="H2" s="25" t="s">
        <v>384</v>
      </c>
      <c r="I2" s="73"/>
      <c r="J2" s="73"/>
      <c r="K2" s="2">
        <v>0</v>
      </c>
      <c r="M2" t="s">
        <v>317</v>
      </c>
      <c r="N2" s="25" t="s">
        <v>384</v>
      </c>
      <c r="O2" s="128"/>
      <c r="P2" s="126"/>
      <c r="Q2" s="126"/>
      <c r="T2" s="25" t="s">
        <v>384</v>
      </c>
      <c r="U2" s="128"/>
      <c r="V2" s="126"/>
      <c r="W2" s="126"/>
      <c r="Z2" s="25" t="s">
        <v>384</v>
      </c>
      <c r="AA2" s="128"/>
      <c r="AB2" s="126"/>
      <c r="AC2" s="126"/>
      <c r="AF2" s="25" t="s">
        <v>384</v>
      </c>
      <c r="AL2" s="25" t="s">
        <v>470</v>
      </c>
    </row>
    <row r="3" spans="1:41" ht="28.8" x14ac:dyDescent="0.3">
      <c r="A3" s="20" t="s">
        <v>66</v>
      </c>
      <c r="B3" s="25" t="s">
        <v>66</v>
      </c>
      <c r="C3" s="25" t="s">
        <v>213</v>
      </c>
      <c r="D3" s="25" t="s">
        <v>12</v>
      </c>
      <c r="E3" s="25">
        <v>0.9</v>
      </c>
      <c r="G3" s="20" t="s">
        <v>383</v>
      </c>
      <c r="H3" s="25" t="s">
        <v>384</v>
      </c>
      <c r="I3" s="25" t="s">
        <v>213</v>
      </c>
      <c r="J3" s="25" t="s">
        <v>12</v>
      </c>
      <c r="K3" s="25">
        <v>0.9</v>
      </c>
      <c r="M3" t="s">
        <v>317</v>
      </c>
      <c r="N3" s="25" t="s">
        <v>384</v>
      </c>
      <c r="O3" s="25" t="s">
        <v>213</v>
      </c>
      <c r="P3" s="25" t="s">
        <v>12</v>
      </c>
      <c r="Q3" s="25">
        <v>0.9</v>
      </c>
      <c r="S3" t="s">
        <v>318</v>
      </c>
      <c r="T3" s="25" t="s">
        <v>384</v>
      </c>
      <c r="U3" s="25" t="s">
        <v>213</v>
      </c>
      <c r="V3" s="25" t="s">
        <v>12</v>
      </c>
      <c r="W3" s="25">
        <v>0.9</v>
      </c>
      <c r="Y3" t="s">
        <v>440</v>
      </c>
      <c r="Z3" s="25" t="s">
        <v>384</v>
      </c>
      <c r="AA3" s="25" t="s">
        <v>213</v>
      </c>
      <c r="AB3" s="25" t="s">
        <v>12</v>
      </c>
      <c r="AC3" s="25">
        <v>0.9</v>
      </c>
      <c r="AE3" s="130" t="s">
        <v>290</v>
      </c>
      <c r="AF3" s="25" t="s">
        <v>384</v>
      </c>
      <c r="AG3" s="25" t="s">
        <v>213</v>
      </c>
      <c r="AH3" s="25" t="s">
        <v>12</v>
      </c>
      <c r="AI3" s="25">
        <v>0.9</v>
      </c>
      <c r="AK3" s="130" t="s">
        <v>469</v>
      </c>
      <c r="AL3" s="129" t="s">
        <v>367</v>
      </c>
      <c r="AM3" s="25" t="s">
        <v>213</v>
      </c>
      <c r="AN3" s="25" t="s">
        <v>12</v>
      </c>
      <c r="AO3" s="25">
        <v>0.9</v>
      </c>
    </row>
    <row r="4" spans="1:41" ht="28.8" x14ac:dyDescent="0.3">
      <c r="A4" s="20" t="s">
        <v>66</v>
      </c>
      <c r="B4" s="25" t="s">
        <v>66</v>
      </c>
      <c r="C4" s="25" t="s">
        <v>214</v>
      </c>
      <c r="D4" s="25" t="s">
        <v>2</v>
      </c>
      <c r="E4" s="2">
        <v>0.75</v>
      </c>
      <c r="G4" s="20" t="s">
        <v>383</v>
      </c>
      <c r="H4" s="25" t="s">
        <v>384</v>
      </c>
      <c r="I4" s="25" t="s">
        <v>214</v>
      </c>
      <c r="J4" s="25" t="s">
        <v>2</v>
      </c>
      <c r="K4" s="2">
        <v>0.75</v>
      </c>
      <c r="M4" t="s">
        <v>317</v>
      </c>
      <c r="N4" s="25" t="s">
        <v>384</v>
      </c>
      <c r="O4" s="25" t="s">
        <v>214</v>
      </c>
      <c r="P4" s="25" t="s">
        <v>2</v>
      </c>
      <c r="Q4" s="2">
        <v>0.75</v>
      </c>
      <c r="S4" t="s">
        <v>318</v>
      </c>
      <c r="T4" s="25" t="s">
        <v>384</v>
      </c>
      <c r="U4" s="25" t="s">
        <v>214</v>
      </c>
      <c r="V4" s="25" t="s">
        <v>2</v>
      </c>
      <c r="W4" s="2">
        <v>0.75</v>
      </c>
      <c r="Y4" t="s">
        <v>440</v>
      </c>
      <c r="Z4" s="25" t="s">
        <v>384</v>
      </c>
      <c r="AA4" s="25" t="s">
        <v>214</v>
      </c>
      <c r="AB4" s="25" t="s">
        <v>2</v>
      </c>
      <c r="AC4" s="2">
        <v>0.75</v>
      </c>
      <c r="AE4" s="130" t="s">
        <v>290</v>
      </c>
      <c r="AF4" s="25" t="s">
        <v>384</v>
      </c>
      <c r="AG4" s="25" t="s">
        <v>214</v>
      </c>
      <c r="AH4" s="25" t="s">
        <v>2</v>
      </c>
      <c r="AI4" s="2">
        <v>0.75</v>
      </c>
      <c r="AK4" s="130" t="s">
        <v>469</v>
      </c>
      <c r="AL4" s="129" t="s">
        <v>367</v>
      </c>
      <c r="AM4" s="25" t="s">
        <v>214</v>
      </c>
      <c r="AN4" s="25" t="s">
        <v>2</v>
      </c>
      <c r="AO4" s="2">
        <v>0.75</v>
      </c>
    </row>
    <row r="5" spans="1:41" ht="29.4" thickBot="1" x14ac:dyDescent="0.35">
      <c r="A5" s="20" t="s">
        <v>66</v>
      </c>
      <c r="B5" s="25" t="s">
        <v>66</v>
      </c>
      <c r="C5" s="25" t="s">
        <v>215</v>
      </c>
      <c r="D5" s="25" t="s">
        <v>29</v>
      </c>
      <c r="E5" s="2">
        <v>0.25</v>
      </c>
      <c r="G5" s="20" t="s">
        <v>383</v>
      </c>
      <c r="H5" s="25" t="s">
        <v>384</v>
      </c>
      <c r="I5" s="25" t="s">
        <v>215</v>
      </c>
      <c r="J5" s="25" t="s">
        <v>29</v>
      </c>
      <c r="K5" s="2">
        <v>0.25</v>
      </c>
      <c r="M5" t="s">
        <v>317</v>
      </c>
      <c r="N5" s="25" t="s">
        <v>384</v>
      </c>
      <c r="O5" s="25" t="s">
        <v>215</v>
      </c>
      <c r="P5" s="25" t="s">
        <v>29</v>
      </c>
      <c r="Q5" s="2">
        <v>0.25</v>
      </c>
      <c r="S5" t="s">
        <v>318</v>
      </c>
      <c r="T5" s="25" t="s">
        <v>384</v>
      </c>
      <c r="U5" s="25" t="s">
        <v>215</v>
      </c>
      <c r="V5" s="25" t="s">
        <v>29</v>
      </c>
      <c r="W5" s="2">
        <v>0.25</v>
      </c>
      <c r="Y5" t="s">
        <v>440</v>
      </c>
      <c r="Z5" s="25" t="s">
        <v>384</v>
      </c>
      <c r="AA5" s="25" t="s">
        <v>215</v>
      </c>
      <c r="AB5" s="25" t="s">
        <v>29</v>
      </c>
      <c r="AC5" s="2">
        <v>0.25</v>
      </c>
      <c r="AE5" s="130" t="s">
        <v>290</v>
      </c>
      <c r="AF5" s="25" t="s">
        <v>384</v>
      </c>
      <c r="AG5" s="25" t="s">
        <v>215</v>
      </c>
      <c r="AH5" s="25" t="s">
        <v>29</v>
      </c>
      <c r="AI5" s="2">
        <v>0.25</v>
      </c>
      <c r="AK5" s="130" t="s">
        <v>469</v>
      </c>
      <c r="AL5" s="129" t="s">
        <v>367</v>
      </c>
      <c r="AM5" s="25" t="s">
        <v>215</v>
      </c>
      <c r="AN5" s="25" t="s">
        <v>29</v>
      </c>
      <c r="AO5" s="2">
        <v>0.25</v>
      </c>
    </row>
    <row r="6" spans="1:41" ht="105.75" customHeight="1" thickBot="1" x14ac:dyDescent="0.35">
      <c r="A6" s="20" t="s">
        <v>66</v>
      </c>
      <c r="B6" s="25" t="s">
        <v>44</v>
      </c>
      <c r="C6" s="25" t="s">
        <v>48</v>
      </c>
      <c r="D6" s="25" t="s">
        <v>2</v>
      </c>
      <c r="E6" s="2">
        <v>0.75</v>
      </c>
      <c r="G6" s="20" t="s">
        <v>383</v>
      </c>
      <c r="H6" s="25" t="s">
        <v>384</v>
      </c>
      <c r="I6" s="25" t="s">
        <v>385</v>
      </c>
      <c r="J6" s="25" t="s">
        <v>12</v>
      </c>
      <c r="K6" s="2">
        <v>0.75</v>
      </c>
      <c r="M6" t="s">
        <v>317</v>
      </c>
      <c r="N6" s="25" t="s">
        <v>384</v>
      </c>
      <c r="O6" s="120" t="s">
        <v>431</v>
      </c>
      <c r="P6" s="25" t="s">
        <v>12</v>
      </c>
      <c r="Q6" s="119">
        <v>0.9</v>
      </c>
      <c r="S6" t="s">
        <v>318</v>
      </c>
      <c r="T6" s="25" t="s">
        <v>384</v>
      </c>
      <c r="U6" s="120" t="s">
        <v>431</v>
      </c>
      <c r="V6" s="25" t="s">
        <v>12</v>
      </c>
      <c r="W6" s="119">
        <v>0.9</v>
      </c>
      <c r="Y6" t="s">
        <v>440</v>
      </c>
      <c r="Z6" s="25" t="s">
        <v>384</v>
      </c>
      <c r="AA6" s="120" t="s">
        <v>431</v>
      </c>
      <c r="AB6" s="25" t="s">
        <v>12</v>
      </c>
      <c r="AC6" s="119">
        <v>0.9</v>
      </c>
      <c r="AE6" s="130" t="s">
        <v>290</v>
      </c>
      <c r="AF6" s="114" t="s">
        <v>441</v>
      </c>
      <c r="AG6" s="116" t="s">
        <v>442</v>
      </c>
      <c r="AH6" s="25" t="s">
        <v>12</v>
      </c>
      <c r="AI6" s="113">
        <v>0.9</v>
      </c>
      <c r="AK6" s="130" t="s">
        <v>469</v>
      </c>
      <c r="AL6" s="129" t="s">
        <v>367</v>
      </c>
      <c r="AM6" s="114" t="s">
        <v>471</v>
      </c>
      <c r="AN6" s="25" t="s">
        <v>2</v>
      </c>
      <c r="AO6" s="113">
        <v>0.9</v>
      </c>
    </row>
    <row r="7" spans="1:41" ht="101.4" thickBot="1" x14ac:dyDescent="0.35">
      <c r="A7" s="20" t="s">
        <v>66</v>
      </c>
      <c r="B7" s="25" t="s">
        <v>44</v>
      </c>
      <c r="C7" s="25" t="s">
        <v>160</v>
      </c>
      <c r="D7" s="25" t="s">
        <v>2</v>
      </c>
      <c r="E7" s="25">
        <v>0.75</v>
      </c>
      <c r="G7" s="20" t="s">
        <v>383</v>
      </c>
      <c r="H7" s="25" t="s">
        <v>384</v>
      </c>
      <c r="I7" s="25" t="s">
        <v>386</v>
      </c>
      <c r="J7" s="25" t="s">
        <v>2</v>
      </c>
      <c r="K7" s="25">
        <v>0.75</v>
      </c>
      <c r="M7" t="s">
        <v>317</v>
      </c>
      <c r="N7" s="25" t="s">
        <v>384</v>
      </c>
      <c r="O7" s="120" t="s">
        <v>432</v>
      </c>
      <c r="P7" s="25" t="s">
        <v>2</v>
      </c>
      <c r="Q7" s="119">
        <v>0.75</v>
      </c>
      <c r="S7" t="s">
        <v>318</v>
      </c>
      <c r="T7" s="25" t="s">
        <v>384</v>
      </c>
      <c r="U7" s="120" t="s">
        <v>432</v>
      </c>
      <c r="V7" s="25" t="s">
        <v>2</v>
      </c>
      <c r="W7" s="119">
        <v>0.75</v>
      </c>
      <c r="Y7" t="s">
        <v>440</v>
      </c>
      <c r="Z7" s="25" t="s">
        <v>384</v>
      </c>
      <c r="AA7" s="120" t="s">
        <v>432</v>
      </c>
      <c r="AB7" s="25" t="s">
        <v>2</v>
      </c>
      <c r="AC7" s="119">
        <v>0.75</v>
      </c>
      <c r="AE7" s="130" t="s">
        <v>290</v>
      </c>
      <c r="AF7" s="118" t="s">
        <v>441</v>
      </c>
      <c r="AG7" s="120" t="s">
        <v>443</v>
      </c>
      <c r="AH7" s="25" t="s">
        <v>2</v>
      </c>
      <c r="AI7" s="117">
        <v>0.75</v>
      </c>
      <c r="AK7" s="130" t="s">
        <v>469</v>
      </c>
      <c r="AL7" s="129" t="s">
        <v>367</v>
      </c>
      <c r="AM7" s="118" t="s">
        <v>369</v>
      </c>
      <c r="AN7" s="25" t="s">
        <v>29</v>
      </c>
      <c r="AO7" s="117">
        <v>0.25</v>
      </c>
    </row>
    <row r="8" spans="1:41" ht="45" customHeight="1" thickBot="1" x14ac:dyDescent="0.35">
      <c r="A8" s="20" t="s">
        <v>66</v>
      </c>
      <c r="B8" s="25" t="s">
        <v>44</v>
      </c>
      <c r="C8" s="25" t="s">
        <v>159</v>
      </c>
      <c r="D8" s="25" t="s">
        <v>29</v>
      </c>
      <c r="E8" s="2">
        <v>0.25</v>
      </c>
      <c r="G8" s="20" t="s">
        <v>383</v>
      </c>
      <c r="H8" s="25" t="s">
        <v>384</v>
      </c>
      <c r="I8" s="25" t="s">
        <v>387</v>
      </c>
      <c r="J8" s="25" t="s">
        <v>29</v>
      </c>
      <c r="K8" s="2">
        <v>0.25</v>
      </c>
      <c r="M8" t="s">
        <v>317</v>
      </c>
      <c r="N8" s="25" t="s">
        <v>384</v>
      </c>
      <c r="O8" s="120" t="s">
        <v>433</v>
      </c>
      <c r="P8" s="25" t="s">
        <v>29</v>
      </c>
      <c r="Q8" s="119">
        <v>0.25</v>
      </c>
      <c r="S8" t="s">
        <v>318</v>
      </c>
      <c r="T8" s="25" t="s">
        <v>384</v>
      </c>
      <c r="U8" s="120" t="s">
        <v>433</v>
      </c>
      <c r="V8" s="25" t="s">
        <v>29</v>
      </c>
      <c r="W8" s="119">
        <v>0.25</v>
      </c>
      <c r="Y8" t="s">
        <v>440</v>
      </c>
      <c r="Z8" s="25" t="s">
        <v>384</v>
      </c>
      <c r="AA8" s="120" t="s">
        <v>433</v>
      </c>
      <c r="AB8" s="25" t="s">
        <v>29</v>
      </c>
      <c r="AC8" s="119">
        <v>0.25</v>
      </c>
      <c r="AE8" s="130" t="s">
        <v>290</v>
      </c>
      <c r="AF8" s="118" t="s">
        <v>444</v>
      </c>
      <c r="AG8" s="120" t="s">
        <v>445</v>
      </c>
      <c r="AH8" s="25" t="s">
        <v>29</v>
      </c>
      <c r="AI8" s="117">
        <v>0.25</v>
      </c>
      <c r="AK8" s="130" t="s">
        <v>469</v>
      </c>
      <c r="AL8" s="129" t="s">
        <v>367</v>
      </c>
      <c r="AM8" s="118" t="s">
        <v>370</v>
      </c>
      <c r="AN8" s="25"/>
      <c r="AO8" s="117">
        <v>0</v>
      </c>
    </row>
    <row r="9" spans="1:41" ht="46.35" customHeight="1" thickBot="1" x14ac:dyDescent="0.35">
      <c r="A9" s="24" t="s">
        <v>65</v>
      </c>
      <c r="B9" s="73" t="s">
        <v>172</v>
      </c>
      <c r="C9" s="73" t="s">
        <v>166</v>
      </c>
      <c r="D9" s="73" t="s">
        <v>12</v>
      </c>
      <c r="E9" s="2">
        <v>0.9</v>
      </c>
      <c r="G9" s="20" t="s">
        <v>383</v>
      </c>
      <c r="H9" s="25" t="s">
        <v>384</v>
      </c>
      <c r="I9" s="73" t="s">
        <v>388</v>
      </c>
      <c r="J9" s="73"/>
      <c r="K9" s="2">
        <v>0</v>
      </c>
      <c r="M9" t="s">
        <v>317</v>
      </c>
      <c r="N9" s="25" t="s">
        <v>384</v>
      </c>
      <c r="O9" s="120" t="s">
        <v>434</v>
      </c>
      <c r="P9" s="119"/>
      <c r="Q9" s="119">
        <v>0</v>
      </c>
      <c r="S9" t="s">
        <v>318</v>
      </c>
      <c r="T9" s="25" t="s">
        <v>384</v>
      </c>
      <c r="U9" s="120" t="s">
        <v>434</v>
      </c>
      <c r="V9" s="119"/>
      <c r="W9" s="119">
        <v>0</v>
      </c>
      <c r="Y9" t="s">
        <v>440</v>
      </c>
      <c r="Z9" s="25" t="s">
        <v>384</v>
      </c>
      <c r="AA9" s="120" t="s">
        <v>434</v>
      </c>
      <c r="AB9" s="119"/>
      <c r="AC9" s="119">
        <v>0</v>
      </c>
      <c r="AE9" s="130" t="s">
        <v>290</v>
      </c>
      <c r="AF9" s="118" t="s">
        <v>444</v>
      </c>
      <c r="AG9" s="120" t="s">
        <v>446</v>
      </c>
      <c r="AI9" s="117">
        <v>0</v>
      </c>
    </row>
    <row r="10" spans="1:41" ht="46.5" customHeight="1" thickBot="1" x14ac:dyDescent="0.35">
      <c r="A10" s="20" t="s">
        <v>65</v>
      </c>
      <c r="B10" s="73" t="s">
        <v>172</v>
      </c>
      <c r="C10" s="73" t="s">
        <v>165</v>
      </c>
      <c r="D10" s="25" t="s">
        <v>2</v>
      </c>
      <c r="E10" s="2">
        <v>0.75</v>
      </c>
      <c r="G10" s="20" t="s">
        <v>383</v>
      </c>
      <c r="H10" s="25" t="s">
        <v>384</v>
      </c>
      <c r="I10" s="73" t="s">
        <v>389</v>
      </c>
      <c r="J10" s="25"/>
      <c r="K10" s="2">
        <v>0</v>
      </c>
      <c r="M10" t="s">
        <v>317</v>
      </c>
      <c r="N10" s="25" t="s">
        <v>384</v>
      </c>
      <c r="O10" s="120" t="s">
        <v>316</v>
      </c>
      <c r="P10" s="119"/>
      <c r="Q10" s="119">
        <v>0</v>
      </c>
      <c r="S10" t="s">
        <v>318</v>
      </c>
      <c r="T10" s="25" t="s">
        <v>384</v>
      </c>
      <c r="U10" s="120" t="s">
        <v>316</v>
      </c>
      <c r="V10" s="119"/>
      <c r="W10" s="119">
        <v>0</v>
      </c>
      <c r="Y10" t="s">
        <v>440</v>
      </c>
      <c r="Z10" s="25" t="s">
        <v>384</v>
      </c>
      <c r="AA10" s="120" t="s">
        <v>316</v>
      </c>
      <c r="AB10" s="119"/>
      <c r="AC10" s="119">
        <v>0</v>
      </c>
      <c r="AE10" s="130" t="s">
        <v>290</v>
      </c>
      <c r="AF10" s="118" t="s">
        <v>444</v>
      </c>
      <c r="AG10" s="120" t="s">
        <v>447</v>
      </c>
      <c r="AI10" s="61">
        <v>0</v>
      </c>
    </row>
    <row r="11" spans="1:41" ht="46.5" customHeight="1" thickBot="1" x14ac:dyDescent="0.35">
      <c r="A11" s="20" t="s">
        <v>65</v>
      </c>
      <c r="B11" s="73" t="s">
        <v>172</v>
      </c>
      <c r="C11" s="97" t="s">
        <v>167</v>
      </c>
      <c r="D11" s="25" t="s">
        <v>2</v>
      </c>
      <c r="E11" s="2">
        <v>0.75</v>
      </c>
      <c r="M11" t="s">
        <v>317</v>
      </c>
      <c r="N11" s="25" t="s">
        <v>384</v>
      </c>
      <c r="O11" s="120" t="s">
        <v>423</v>
      </c>
      <c r="P11" s="119" t="s">
        <v>22</v>
      </c>
      <c r="Q11" s="119">
        <v>0</v>
      </c>
      <c r="S11" t="s">
        <v>318</v>
      </c>
      <c r="T11" s="25" t="s">
        <v>384</v>
      </c>
      <c r="U11" s="120" t="s">
        <v>423</v>
      </c>
      <c r="V11" s="119" t="s">
        <v>22</v>
      </c>
      <c r="W11" s="119">
        <v>0</v>
      </c>
      <c r="Y11" t="s">
        <v>440</v>
      </c>
      <c r="Z11" s="25" t="s">
        <v>384</v>
      </c>
      <c r="AA11" s="120" t="s">
        <v>423</v>
      </c>
      <c r="AB11" s="119" t="s">
        <v>22</v>
      </c>
      <c r="AC11" s="119">
        <v>0</v>
      </c>
      <c r="AE11" s="130" t="s">
        <v>290</v>
      </c>
      <c r="AF11" s="118" t="s">
        <v>444</v>
      </c>
      <c r="AG11" s="120" t="s">
        <v>448</v>
      </c>
      <c r="AI11" s="61">
        <v>0</v>
      </c>
    </row>
    <row r="12" spans="1:41" ht="46.5" customHeight="1" thickBot="1" x14ac:dyDescent="0.35">
      <c r="A12" s="20" t="s">
        <v>65</v>
      </c>
      <c r="B12" s="73" t="s">
        <v>172</v>
      </c>
      <c r="C12" s="70" t="s">
        <v>168</v>
      </c>
      <c r="D12" s="25" t="s">
        <v>2</v>
      </c>
      <c r="E12" s="2">
        <v>0.75</v>
      </c>
      <c r="G12" s="24"/>
      <c r="H12" s="25" t="s">
        <v>295</v>
      </c>
      <c r="I12" s="73"/>
      <c r="J12" s="73"/>
      <c r="K12" s="2">
        <v>0</v>
      </c>
      <c r="N12" s="118"/>
      <c r="O12" s="120"/>
      <c r="P12" s="119"/>
      <c r="Q12" s="119"/>
      <c r="T12" s="118"/>
      <c r="U12" s="120"/>
      <c r="V12" s="119"/>
      <c r="W12" s="119"/>
      <c r="Z12" s="118"/>
      <c r="AA12" s="120"/>
      <c r="AB12" s="119"/>
      <c r="AC12" s="119"/>
      <c r="AE12" s="130"/>
      <c r="AK12" s="130"/>
    </row>
    <row r="13" spans="1:41" ht="46.5" customHeight="1" thickBot="1" x14ac:dyDescent="0.35">
      <c r="A13" s="20" t="s">
        <v>65</v>
      </c>
      <c r="B13" s="73" t="s">
        <v>172</v>
      </c>
      <c r="C13" s="70" t="s">
        <v>169</v>
      </c>
      <c r="D13" s="25" t="s">
        <v>29</v>
      </c>
      <c r="E13" s="2">
        <v>0.25</v>
      </c>
      <c r="G13" s="20" t="s">
        <v>383</v>
      </c>
      <c r="H13" s="25" t="s">
        <v>295</v>
      </c>
      <c r="I13" s="25" t="s">
        <v>213</v>
      </c>
      <c r="J13" s="25" t="s">
        <v>12</v>
      </c>
      <c r="K13" s="25">
        <v>0.9</v>
      </c>
      <c r="N13" s="127" t="s">
        <v>424</v>
      </c>
      <c r="P13" s="119"/>
      <c r="Q13" s="119"/>
      <c r="T13" s="127" t="s">
        <v>424</v>
      </c>
      <c r="V13" s="119"/>
      <c r="W13" s="119"/>
      <c r="Z13" s="127" t="s">
        <v>424</v>
      </c>
      <c r="AB13" s="119"/>
      <c r="AC13" s="119"/>
      <c r="AE13" s="130"/>
      <c r="AF13" s="127" t="s">
        <v>424</v>
      </c>
      <c r="AK13" s="130"/>
      <c r="AL13" s="127" t="s">
        <v>295</v>
      </c>
    </row>
    <row r="14" spans="1:41" ht="46.5" customHeight="1" thickBot="1" x14ac:dyDescent="0.35">
      <c r="A14" s="20" t="s">
        <v>65</v>
      </c>
      <c r="B14" s="73" t="s">
        <v>172</v>
      </c>
      <c r="C14" s="70" t="s">
        <v>170</v>
      </c>
      <c r="D14" s="25" t="s">
        <v>29</v>
      </c>
      <c r="E14" s="2">
        <v>0.25</v>
      </c>
      <c r="G14" s="20" t="s">
        <v>383</v>
      </c>
      <c r="H14" s="25" t="s">
        <v>295</v>
      </c>
      <c r="I14" s="25" t="s">
        <v>214</v>
      </c>
      <c r="J14" s="25" t="s">
        <v>2</v>
      </c>
      <c r="K14" s="2">
        <v>0.75</v>
      </c>
      <c r="M14" t="s">
        <v>317</v>
      </c>
      <c r="N14" s="118" t="s">
        <v>295</v>
      </c>
      <c r="O14" s="25" t="s">
        <v>213</v>
      </c>
      <c r="P14" s="25" t="s">
        <v>12</v>
      </c>
      <c r="Q14" s="25">
        <v>0.9</v>
      </c>
      <c r="S14" t="s">
        <v>318</v>
      </c>
      <c r="T14" s="118" t="s">
        <v>295</v>
      </c>
      <c r="U14" s="25" t="s">
        <v>213</v>
      </c>
      <c r="V14" s="25" t="s">
        <v>12</v>
      </c>
      <c r="W14" s="25">
        <v>0.9</v>
      </c>
      <c r="Y14" t="s">
        <v>440</v>
      </c>
      <c r="Z14" s="118" t="s">
        <v>295</v>
      </c>
      <c r="AA14" s="25" t="s">
        <v>213</v>
      </c>
      <c r="AB14" s="25" t="s">
        <v>12</v>
      </c>
      <c r="AC14" s="25">
        <v>0.9</v>
      </c>
      <c r="AE14" s="130" t="s">
        <v>290</v>
      </c>
      <c r="AF14" s="118" t="s">
        <v>295</v>
      </c>
      <c r="AG14" s="25" t="s">
        <v>213</v>
      </c>
      <c r="AH14" s="25" t="s">
        <v>12</v>
      </c>
      <c r="AI14" s="25">
        <v>0.9</v>
      </c>
      <c r="AK14" s="130" t="s">
        <v>469</v>
      </c>
      <c r="AL14" s="118" t="s">
        <v>295</v>
      </c>
      <c r="AM14" s="25" t="s">
        <v>213</v>
      </c>
      <c r="AN14" s="25" t="s">
        <v>12</v>
      </c>
      <c r="AO14" s="25">
        <v>0.9</v>
      </c>
    </row>
    <row r="15" spans="1:41" ht="46.5" customHeight="1" thickBot="1" x14ac:dyDescent="0.35">
      <c r="A15" s="20" t="s">
        <v>65</v>
      </c>
      <c r="B15" s="73" t="s">
        <v>172</v>
      </c>
      <c r="C15" s="70" t="s">
        <v>171</v>
      </c>
      <c r="D15" s="25" t="s">
        <v>29</v>
      </c>
      <c r="E15" s="2">
        <v>0.25</v>
      </c>
      <c r="G15" s="20" t="s">
        <v>383</v>
      </c>
      <c r="H15" s="25" t="s">
        <v>295</v>
      </c>
      <c r="I15" s="25" t="s">
        <v>215</v>
      </c>
      <c r="J15" s="25" t="s">
        <v>29</v>
      </c>
      <c r="K15" s="2">
        <v>0.25</v>
      </c>
      <c r="M15" t="s">
        <v>317</v>
      </c>
      <c r="N15" s="118" t="s">
        <v>295</v>
      </c>
      <c r="O15" s="25" t="s">
        <v>214</v>
      </c>
      <c r="P15" s="25" t="s">
        <v>2</v>
      </c>
      <c r="Q15" s="2">
        <v>0.75</v>
      </c>
      <c r="S15" t="s">
        <v>318</v>
      </c>
      <c r="T15" s="118" t="s">
        <v>295</v>
      </c>
      <c r="U15" s="25" t="s">
        <v>214</v>
      </c>
      <c r="V15" s="25" t="s">
        <v>2</v>
      </c>
      <c r="W15" s="2">
        <v>0.75</v>
      </c>
      <c r="Y15" t="s">
        <v>440</v>
      </c>
      <c r="Z15" s="118" t="s">
        <v>295</v>
      </c>
      <c r="AA15" s="25" t="s">
        <v>214</v>
      </c>
      <c r="AB15" s="25" t="s">
        <v>2</v>
      </c>
      <c r="AC15" s="2">
        <v>0.75</v>
      </c>
      <c r="AE15" s="130" t="s">
        <v>290</v>
      </c>
      <c r="AF15" s="118" t="s">
        <v>295</v>
      </c>
      <c r="AG15" s="25" t="s">
        <v>214</v>
      </c>
      <c r="AH15" s="25" t="s">
        <v>2</v>
      </c>
      <c r="AI15" s="2">
        <v>0.75</v>
      </c>
      <c r="AK15" s="130" t="s">
        <v>469</v>
      </c>
      <c r="AL15" s="118" t="s">
        <v>295</v>
      </c>
      <c r="AM15" s="25" t="s">
        <v>214</v>
      </c>
      <c r="AN15" s="25" t="s">
        <v>2</v>
      </c>
      <c r="AO15" s="2">
        <v>0.75</v>
      </c>
    </row>
    <row r="16" spans="1:41" ht="58.2" thickBot="1" x14ac:dyDescent="0.35">
      <c r="A16" s="20" t="s">
        <v>67</v>
      </c>
      <c r="B16" s="25" t="s">
        <v>164</v>
      </c>
      <c r="C16" s="25" t="s">
        <v>101</v>
      </c>
      <c r="D16" s="25" t="s">
        <v>12</v>
      </c>
      <c r="E16" s="25">
        <v>0.9</v>
      </c>
      <c r="G16" s="20" t="s">
        <v>383</v>
      </c>
      <c r="H16" s="25" t="s">
        <v>295</v>
      </c>
      <c r="I16" s="25" t="s">
        <v>390</v>
      </c>
      <c r="J16" s="25" t="s">
        <v>12</v>
      </c>
      <c r="K16" s="2">
        <v>0.9</v>
      </c>
      <c r="M16" t="s">
        <v>317</v>
      </c>
      <c r="N16" s="118" t="s">
        <v>295</v>
      </c>
      <c r="O16" s="25" t="s">
        <v>215</v>
      </c>
      <c r="P16" s="25" t="s">
        <v>29</v>
      </c>
      <c r="Q16" s="2">
        <v>0.25</v>
      </c>
      <c r="S16" t="s">
        <v>318</v>
      </c>
      <c r="T16" s="118" t="s">
        <v>295</v>
      </c>
      <c r="U16" s="25" t="s">
        <v>215</v>
      </c>
      <c r="V16" s="25" t="s">
        <v>29</v>
      </c>
      <c r="W16" s="2">
        <v>0.25</v>
      </c>
      <c r="Y16" t="s">
        <v>440</v>
      </c>
      <c r="Z16" s="118" t="s">
        <v>295</v>
      </c>
      <c r="AA16" s="25" t="s">
        <v>215</v>
      </c>
      <c r="AB16" s="25" t="s">
        <v>29</v>
      </c>
      <c r="AC16" s="2">
        <v>0.25</v>
      </c>
      <c r="AE16" s="130" t="s">
        <v>290</v>
      </c>
      <c r="AF16" s="118" t="s">
        <v>295</v>
      </c>
      <c r="AG16" s="25" t="s">
        <v>215</v>
      </c>
      <c r="AH16" s="25" t="s">
        <v>29</v>
      </c>
      <c r="AI16" s="2">
        <v>0.25</v>
      </c>
      <c r="AK16" s="130" t="s">
        <v>469</v>
      </c>
      <c r="AL16" s="118" t="s">
        <v>295</v>
      </c>
      <c r="AM16" s="25" t="s">
        <v>215</v>
      </c>
      <c r="AN16" s="25" t="s">
        <v>29</v>
      </c>
      <c r="AO16" s="2">
        <v>0.25</v>
      </c>
    </row>
    <row r="17" spans="1:41" ht="72.599999999999994" thickBot="1" x14ac:dyDescent="0.35">
      <c r="A17" s="20" t="s">
        <v>67</v>
      </c>
      <c r="B17" s="25" t="s">
        <v>154</v>
      </c>
      <c r="C17" s="25" t="s">
        <v>45</v>
      </c>
      <c r="D17" s="25" t="s">
        <v>2</v>
      </c>
      <c r="E17" s="2">
        <v>0.75</v>
      </c>
      <c r="G17" s="20" t="s">
        <v>383</v>
      </c>
      <c r="H17" s="25" t="s">
        <v>295</v>
      </c>
      <c r="I17" s="25" t="s">
        <v>391</v>
      </c>
      <c r="J17" s="25" t="s">
        <v>2</v>
      </c>
      <c r="K17" s="25">
        <v>0.75</v>
      </c>
      <c r="M17" t="s">
        <v>317</v>
      </c>
      <c r="N17" s="118" t="s">
        <v>295</v>
      </c>
      <c r="O17" s="120" t="s">
        <v>390</v>
      </c>
      <c r="P17" s="25" t="s">
        <v>12</v>
      </c>
      <c r="Q17" s="119">
        <v>0.9</v>
      </c>
      <c r="S17" t="s">
        <v>318</v>
      </c>
      <c r="T17" s="118" t="s">
        <v>295</v>
      </c>
      <c r="U17" s="120" t="s">
        <v>435</v>
      </c>
      <c r="V17" s="25" t="s">
        <v>12</v>
      </c>
      <c r="W17" s="119">
        <v>0.9</v>
      </c>
      <c r="Y17" t="s">
        <v>440</v>
      </c>
      <c r="Z17" s="118" t="s">
        <v>295</v>
      </c>
      <c r="AA17" s="120" t="s">
        <v>435</v>
      </c>
      <c r="AB17" s="25" t="s">
        <v>12</v>
      </c>
      <c r="AC17" s="119">
        <v>0.9</v>
      </c>
      <c r="AE17" s="130" t="s">
        <v>290</v>
      </c>
      <c r="AF17" s="118" t="s">
        <v>295</v>
      </c>
      <c r="AG17" s="114" t="s">
        <v>451</v>
      </c>
      <c r="AH17" s="25" t="s">
        <v>12</v>
      </c>
      <c r="AI17" s="119">
        <v>0.9</v>
      </c>
      <c r="AK17" s="130" t="s">
        <v>469</v>
      </c>
      <c r="AL17" s="118" t="s">
        <v>295</v>
      </c>
      <c r="AM17" s="114" t="s">
        <v>472</v>
      </c>
      <c r="AN17" s="25" t="s">
        <v>12</v>
      </c>
      <c r="AO17" s="119">
        <v>0.9</v>
      </c>
    </row>
    <row r="18" spans="1:41" ht="43.8" thickBot="1" x14ac:dyDescent="0.35">
      <c r="A18" s="20" t="s">
        <v>67</v>
      </c>
      <c r="B18" s="25" t="s">
        <v>154</v>
      </c>
      <c r="C18" s="25" t="s">
        <v>46</v>
      </c>
      <c r="D18" s="25" t="s">
        <v>29</v>
      </c>
      <c r="E18" s="2">
        <v>0.25</v>
      </c>
      <c r="G18" s="20" t="s">
        <v>383</v>
      </c>
      <c r="H18" s="25" t="s">
        <v>295</v>
      </c>
      <c r="I18" s="25" t="s">
        <v>392</v>
      </c>
      <c r="J18" s="25" t="s">
        <v>29</v>
      </c>
      <c r="K18" s="2">
        <v>0.25</v>
      </c>
      <c r="M18" t="s">
        <v>317</v>
      </c>
      <c r="N18" s="118" t="s">
        <v>295</v>
      </c>
      <c r="O18" s="120" t="s">
        <v>391</v>
      </c>
      <c r="P18" s="25" t="s">
        <v>2</v>
      </c>
      <c r="Q18" s="119">
        <v>0.75</v>
      </c>
      <c r="S18" t="s">
        <v>318</v>
      </c>
      <c r="T18" s="118" t="s">
        <v>295</v>
      </c>
      <c r="U18" s="120" t="s">
        <v>391</v>
      </c>
      <c r="V18" s="25" t="s">
        <v>2</v>
      </c>
      <c r="W18" s="119">
        <v>0.75</v>
      </c>
      <c r="Y18" t="s">
        <v>440</v>
      </c>
      <c r="Z18" s="118" t="s">
        <v>295</v>
      </c>
      <c r="AA18" s="120" t="s">
        <v>391</v>
      </c>
      <c r="AB18" s="25" t="s">
        <v>2</v>
      </c>
      <c r="AC18" s="119">
        <v>0.75</v>
      </c>
      <c r="AE18" s="130" t="s">
        <v>290</v>
      </c>
      <c r="AF18" s="118" t="s">
        <v>295</v>
      </c>
      <c r="AG18" s="120" t="s">
        <v>391</v>
      </c>
      <c r="AH18" s="25" t="s">
        <v>2</v>
      </c>
      <c r="AI18" s="119">
        <v>0.75</v>
      </c>
      <c r="AK18" s="130" t="s">
        <v>469</v>
      </c>
      <c r="AL18" s="118" t="s">
        <v>295</v>
      </c>
      <c r="AM18" s="118" t="s">
        <v>473</v>
      </c>
      <c r="AN18" s="25" t="s">
        <v>2</v>
      </c>
      <c r="AO18" s="119">
        <v>0.75</v>
      </c>
    </row>
    <row r="19" spans="1:41" ht="72.599999999999994" thickBot="1" x14ac:dyDescent="0.35">
      <c r="A19" s="20" t="s">
        <v>67</v>
      </c>
      <c r="B19" s="25" t="s">
        <v>155</v>
      </c>
      <c r="C19" s="25" t="s">
        <v>156</v>
      </c>
      <c r="D19" s="25" t="s">
        <v>12</v>
      </c>
      <c r="E19" s="2">
        <v>0.9</v>
      </c>
      <c r="G19" s="20" t="s">
        <v>383</v>
      </c>
      <c r="H19" s="25" t="s">
        <v>295</v>
      </c>
      <c r="I19" s="73" t="s">
        <v>393</v>
      </c>
      <c r="J19" s="73"/>
      <c r="K19" s="2">
        <v>0</v>
      </c>
      <c r="M19" t="s">
        <v>317</v>
      </c>
      <c r="N19" s="118" t="s">
        <v>295</v>
      </c>
      <c r="O19" s="120" t="s">
        <v>392</v>
      </c>
      <c r="P19" s="25" t="s">
        <v>29</v>
      </c>
      <c r="Q19" s="119">
        <v>0.25</v>
      </c>
      <c r="S19" t="s">
        <v>318</v>
      </c>
      <c r="T19" s="118" t="s">
        <v>295</v>
      </c>
      <c r="U19" s="120" t="s">
        <v>392</v>
      </c>
      <c r="V19" s="25" t="s">
        <v>29</v>
      </c>
      <c r="W19" s="119">
        <v>0.25</v>
      </c>
      <c r="Y19" t="s">
        <v>440</v>
      </c>
      <c r="Z19" s="118" t="s">
        <v>295</v>
      </c>
      <c r="AA19" s="120" t="s">
        <v>392</v>
      </c>
      <c r="AB19" s="25" t="s">
        <v>29</v>
      </c>
      <c r="AC19" s="119">
        <v>0.25</v>
      </c>
      <c r="AE19" s="130" t="s">
        <v>290</v>
      </c>
      <c r="AF19" s="118" t="s">
        <v>295</v>
      </c>
      <c r="AG19" s="120" t="s">
        <v>392</v>
      </c>
      <c r="AH19" s="25" t="s">
        <v>29</v>
      </c>
      <c r="AI19" s="119">
        <v>0.25</v>
      </c>
      <c r="AK19" s="130" t="s">
        <v>469</v>
      </c>
      <c r="AL19" s="118" t="s">
        <v>295</v>
      </c>
      <c r="AM19" s="118" t="s">
        <v>474</v>
      </c>
      <c r="AN19" s="25" t="s">
        <v>2</v>
      </c>
      <c r="AO19" s="119">
        <v>0.75</v>
      </c>
    </row>
    <row r="20" spans="1:41" ht="43.8" thickBot="1" x14ac:dyDescent="0.35">
      <c r="A20" s="20" t="s">
        <v>67</v>
      </c>
      <c r="B20" s="25" t="s">
        <v>155</v>
      </c>
      <c r="C20" s="25" t="s">
        <v>157</v>
      </c>
      <c r="D20" s="25" t="s">
        <v>2</v>
      </c>
      <c r="E20" s="2">
        <v>0.75</v>
      </c>
      <c r="G20" s="20" t="s">
        <v>383</v>
      </c>
      <c r="H20" s="25" t="s">
        <v>295</v>
      </c>
      <c r="I20" s="73" t="s">
        <v>394</v>
      </c>
      <c r="J20" s="25"/>
      <c r="K20" s="2">
        <v>0</v>
      </c>
      <c r="M20" t="s">
        <v>317</v>
      </c>
      <c r="N20" s="118" t="s">
        <v>295</v>
      </c>
      <c r="O20" s="120" t="s">
        <v>393</v>
      </c>
      <c r="P20" s="25" t="s">
        <v>29</v>
      </c>
      <c r="Q20" s="119">
        <v>0.25</v>
      </c>
      <c r="S20" t="s">
        <v>318</v>
      </c>
      <c r="T20" s="118" t="s">
        <v>295</v>
      </c>
      <c r="U20" s="120" t="s">
        <v>393</v>
      </c>
      <c r="V20" s="25" t="s">
        <v>29</v>
      </c>
      <c r="W20" s="119">
        <v>0.25</v>
      </c>
      <c r="Y20" t="s">
        <v>440</v>
      </c>
      <c r="Z20" s="118" t="s">
        <v>295</v>
      </c>
      <c r="AA20" s="120" t="s">
        <v>393</v>
      </c>
      <c r="AB20" s="25" t="s">
        <v>29</v>
      </c>
      <c r="AC20" s="119">
        <v>0.25</v>
      </c>
      <c r="AE20" s="130" t="s">
        <v>290</v>
      </c>
      <c r="AF20" s="118" t="s">
        <v>295</v>
      </c>
      <c r="AG20" s="120" t="s">
        <v>393</v>
      </c>
      <c r="AH20" s="25"/>
      <c r="AI20" s="119">
        <v>0</v>
      </c>
      <c r="AK20" s="130" t="s">
        <v>469</v>
      </c>
      <c r="AL20" s="118" t="s">
        <v>295</v>
      </c>
      <c r="AM20" s="118" t="s">
        <v>475</v>
      </c>
      <c r="AN20" s="25" t="s">
        <v>29</v>
      </c>
      <c r="AO20" s="119">
        <v>0.25</v>
      </c>
    </row>
    <row r="21" spans="1:41" ht="58.2" thickBot="1" x14ac:dyDescent="0.35">
      <c r="A21" s="20" t="s">
        <v>67</v>
      </c>
      <c r="B21" s="25" t="s">
        <v>155</v>
      </c>
      <c r="C21" s="25" t="s">
        <v>158</v>
      </c>
      <c r="D21" s="25" t="s">
        <v>29</v>
      </c>
      <c r="E21" s="2">
        <v>0.25</v>
      </c>
      <c r="M21" t="s">
        <v>317</v>
      </c>
      <c r="N21" s="117" t="s">
        <v>295</v>
      </c>
      <c r="O21" s="120" t="s">
        <v>425</v>
      </c>
      <c r="P21" s="119"/>
      <c r="Q21" s="119">
        <v>0</v>
      </c>
      <c r="S21" t="s">
        <v>318</v>
      </c>
      <c r="T21" s="117" t="s">
        <v>295</v>
      </c>
      <c r="U21" s="120" t="s">
        <v>425</v>
      </c>
      <c r="V21" s="119"/>
      <c r="W21" s="119">
        <v>0</v>
      </c>
      <c r="Y21" t="s">
        <v>440</v>
      </c>
      <c r="Z21" s="117" t="s">
        <v>295</v>
      </c>
      <c r="AA21" s="120" t="s">
        <v>425</v>
      </c>
      <c r="AB21" s="119"/>
      <c r="AC21" s="119">
        <v>0</v>
      </c>
      <c r="AE21" s="130" t="s">
        <v>290</v>
      </c>
      <c r="AF21" s="117" t="s">
        <v>295</v>
      </c>
      <c r="AG21" s="120" t="s">
        <v>425</v>
      </c>
      <c r="AH21" s="119"/>
      <c r="AI21" s="119">
        <v>0</v>
      </c>
      <c r="AK21" s="130" t="s">
        <v>469</v>
      </c>
      <c r="AL21" s="117" t="s">
        <v>295</v>
      </c>
      <c r="AM21" s="118" t="s">
        <v>476</v>
      </c>
      <c r="AN21" s="119"/>
      <c r="AO21" s="119">
        <v>0</v>
      </c>
    </row>
    <row r="22" spans="1:41" ht="43.8" thickBot="1" x14ac:dyDescent="0.35">
      <c r="A22" s="20" t="s">
        <v>67</v>
      </c>
      <c r="B22" s="25" t="s">
        <v>47</v>
      </c>
      <c r="C22" s="25" t="s">
        <v>161</v>
      </c>
      <c r="D22" s="25" t="s">
        <v>12</v>
      </c>
      <c r="E22" s="25">
        <v>0.9</v>
      </c>
      <c r="G22" s="24"/>
      <c r="H22" s="25" t="s">
        <v>395</v>
      </c>
      <c r="I22" s="73"/>
      <c r="J22" s="73"/>
      <c r="K22" s="2">
        <v>0</v>
      </c>
      <c r="N22" s="118"/>
      <c r="O22" s="120"/>
      <c r="P22" s="119"/>
      <c r="Q22" s="119"/>
      <c r="T22" s="118"/>
      <c r="U22" s="120"/>
      <c r="V22" s="119"/>
      <c r="W22" s="119"/>
      <c r="Z22" s="118"/>
      <c r="AA22" s="120"/>
      <c r="AB22" s="119"/>
      <c r="AC22" s="119"/>
      <c r="AE22" s="130"/>
      <c r="AF22" s="118"/>
      <c r="AG22" s="120"/>
      <c r="AH22" s="119"/>
      <c r="AI22" s="119"/>
      <c r="AK22" s="130"/>
      <c r="AL22" s="118"/>
      <c r="AM22" s="120"/>
      <c r="AN22" s="119"/>
      <c r="AO22" s="119"/>
    </row>
    <row r="23" spans="1:41" ht="58.2" thickBot="1" x14ac:dyDescent="0.35">
      <c r="A23" s="20" t="s">
        <v>67</v>
      </c>
      <c r="B23" s="25" t="s">
        <v>47</v>
      </c>
      <c r="C23" s="25" t="s">
        <v>162</v>
      </c>
      <c r="D23" s="25" t="s">
        <v>2</v>
      </c>
      <c r="E23" s="2">
        <v>0.75</v>
      </c>
      <c r="G23" s="20" t="s">
        <v>383</v>
      </c>
      <c r="H23" s="25" t="s">
        <v>395</v>
      </c>
      <c r="I23" s="25" t="s">
        <v>213</v>
      </c>
      <c r="J23" s="25" t="s">
        <v>12</v>
      </c>
      <c r="K23" s="25">
        <v>0.9</v>
      </c>
      <c r="N23" s="127" t="s">
        <v>422</v>
      </c>
      <c r="P23" s="119"/>
      <c r="Q23" s="119"/>
      <c r="T23" s="127" t="s">
        <v>422</v>
      </c>
      <c r="V23" s="119"/>
      <c r="W23" s="119"/>
      <c r="Z23" s="132" t="s">
        <v>452</v>
      </c>
      <c r="AB23" s="119"/>
      <c r="AC23" s="119"/>
      <c r="AE23" s="130"/>
      <c r="AF23" s="133" t="s">
        <v>360</v>
      </c>
      <c r="AK23" s="130"/>
      <c r="AL23" s="133" t="s">
        <v>477</v>
      </c>
    </row>
    <row r="24" spans="1:41" ht="58.2" thickBot="1" x14ac:dyDescent="0.35">
      <c r="A24" s="20" t="s">
        <v>67</v>
      </c>
      <c r="B24" s="25" t="s">
        <v>47</v>
      </c>
      <c r="C24" s="25" t="s">
        <v>163</v>
      </c>
      <c r="D24" s="25" t="s">
        <v>29</v>
      </c>
      <c r="E24" s="2">
        <v>0.25</v>
      </c>
      <c r="G24" s="20" t="s">
        <v>383</v>
      </c>
      <c r="H24" s="25" t="s">
        <v>395</v>
      </c>
      <c r="I24" s="25" t="s">
        <v>214</v>
      </c>
      <c r="J24" s="25" t="s">
        <v>2</v>
      </c>
      <c r="K24" s="2">
        <v>0.75</v>
      </c>
      <c r="M24" t="s">
        <v>317</v>
      </c>
      <c r="N24" s="118" t="s">
        <v>426</v>
      </c>
      <c r="O24" s="25" t="s">
        <v>213</v>
      </c>
      <c r="P24" s="25" t="s">
        <v>12</v>
      </c>
      <c r="Q24" s="25">
        <v>0.9</v>
      </c>
      <c r="S24" t="s">
        <v>318</v>
      </c>
      <c r="T24" s="118" t="s">
        <v>426</v>
      </c>
      <c r="U24" s="25" t="s">
        <v>213</v>
      </c>
      <c r="V24" s="25" t="s">
        <v>12</v>
      </c>
      <c r="W24" s="25">
        <v>0.9</v>
      </c>
      <c r="Y24" t="s">
        <v>440</v>
      </c>
      <c r="Z24" s="118" t="s">
        <v>308</v>
      </c>
      <c r="AA24" s="25" t="s">
        <v>213</v>
      </c>
      <c r="AB24" s="25" t="s">
        <v>12</v>
      </c>
      <c r="AC24" s="25">
        <v>0.9</v>
      </c>
      <c r="AE24" s="130" t="s">
        <v>290</v>
      </c>
      <c r="AF24" s="129" t="s">
        <v>360</v>
      </c>
      <c r="AG24" s="25" t="s">
        <v>213</v>
      </c>
      <c r="AH24" s="25" t="s">
        <v>12</v>
      </c>
      <c r="AI24" s="25">
        <v>0.9</v>
      </c>
      <c r="AK24" s="130" t="s">
        <v>469</v>
      </c>
      <c r="AL24" s="129" t="s">
        <v>305</v>
      </c>
      <c r="AM24" s="25" t="s">
        <v>213</v>
      </c>
      <c r="AN24" s="25" t="s">
        <v>12</v>
      </c>
      <c r="AO24" s="25">
        <v>0.9</v>
      </c>
    </row>
    <row r="25" spans="1:41" ht="58.2" thickBot="1" x14ac:dyDescent="0.35">
      <c r="A25" s="20"/>
      <c r="B25" s="25"/>
      <c r="C25" s="25"/>
      <c r="D25" s="25"/>
      <c r="E25" s="2"/>
      <c r="F25" s="110"/>
      <c r="G25" s="20" t="s">
        <v>383</v>
      </c>
      <c r="H25" s="25" t="s">
        <v>395</v>
      </c>
      <c r="I25" s="25" t="s">
        <v>215</v>
      </c>
      <c r="J25" s="25" t="s">
        <v>29</v>
      </c>
      <c r="K25" s="2">
        <v>0.25</v>
      </c>
      <c r="M25" t="s">
        <v>317</v>
      </c>
      <c r="N25" s="118" t="s">
        <v>426</v>
      </c>
      <c r="O25" s="25" t="s">
        <v>214</v>
      </c>
      <c r="P25" s="25" t="s">
        <v>2</v>
      </c>
      <c r="Q25" s="2">
        <v>0.75</v>
      </c>
      <c r="S25" t="s">
        <v>318</v>
      </c>
      <c r="T25" s="118" t="s">
        <v>426</v>
      </c>
      <c r="U25" s="25" t="s">
        <v>214</v>
      </c>
      <c r="V25" s="25" t="s">
        <v>2</v>
      </c>
      <c r="W25" s="2">
        <v>0.75</v>
      </c>
      <c r="Y25" t="s">
        <v>440</v>
      </c>
      <c r="Z25" s="118" t="s">
        <v>308</v>
      </c>
      <c r="AA25" s="25" t="s">
        <v>214</v>
      </c>
      <c r="AB25" s="25" t="s">
        <v>2</v>
      </c>
      <c r="AC25" s="2">
        <v>0.75</v>
      </c>
      <c r="AE25" s="130" t="s">
        <v>290</v>
      </c>
      <c r="AF25" s="129" t="s">
        <v>360</v>
      </c>
      <c r="AG25" s="25" t="s">
        <v>214</v>
      </c>
      <c r="AH25" s="25" t="s">
        <v>2</v>
      </c>
      <c r="AI25" s="2">
        <v>0.75</v>
      </c>
      <c r="AK25" s="130" t="s">
        <v>469</v>
      </c>
      <c r="AL25" s="129" t="s">
        <v>305</v>
      </c>
      <c r="AM25" s="25" t="s">
        <v>214</v>
      </c>
      <c r="AN25" s="25" t="s">
        <v>2</v>
      </c>
      <c r="AO25" s="2">
        <v>0.75</v>
      </c>
    </row>
    <row r="26" spans="1:41" ht="12.45" customHeight="1" thickBot="1" x14ac:dyDescent="0.35">
      <c r="A26" s="284"/>
      <c r="B26" s="285"/>
      <c r="C26" s="285"/>
      <c r="D26" s="285"/>
      <c r="E26" s="286"/>
      <c r="G26" s="20" t="s">
        <v>383</v>
      </c>
      <c r="H26" s="25" t="s">
        <v>395</v>
      </c>
      <c r="I26" s="25" t="s">
        <v>396</v>
      </c>
      <c r="J26" s="25" t="s">
        <v>12</v>
      </c>
      <c r="K26" s="2">
        <v>0.75</v>
      </c>
      <c r="M26" t="s">
        <v>317</v>
      </c>
      <c r="N26" s="118" t="s">
        <v>426</v>
      </c>
      <c r="O26" s="25" t="s">
        <v>215</v>
      </c>
      <c r="P26" s="25" t="s">
        <v>29</v>
      </c>
      <c r="Q26" s="2">
        <v>0.25</v>
      </c>
      <c r="S26" t="s">
        <v>318</v>
      </c>
      <c r="T26" s="118" t="s">
        <v>426</v>
      </c>
      <c r="U26" s="25" t="s">
        <v>215</v>
      </c>
      <c r="V26" s="25" t="s">
        <v>29</v>
      </c>
      <c r="W26" s="2">
        <v>0.25</v>
      </c>
      <c r="Y26" t="s">
        <v>440</v>
      </c>
      <c r="Z26" s="118" t="s">
        <v>308</v>
      </c>
      <c r="AA26" s="25" t="s">
        <v>215</v>
      </c>
      <c r="AB26" s="25" t="s">
        <v>29</v>
      </c>
      <c r="AC26" s="2">
        <v>0.25</v>
      </c>
      <c r="AE26" s="130" t="s">
        <v>290</v>
      </c>
      <c r="AF26" s="129" t="s">
        <v>360</v>
      </c>
      <c r="AG26" s="25" t="s">
        <v>215</v>
      </c>
      <c r="AH26" s="25" t="s">
        <v>29</v>
      </c>
      <c r="AI26" s="2">
        <v>0.25</v>
      </c>
      <c r="AK26" s="130" t="s">
        <v>469</v>
      </c>
      <c r="AL26" s="129" t="s">
        <v>305</v>
      </c>
      <c r="AM26" s="25" t="s">
        <v>215</v>
      </c>
      <c r="AN26" s="25" t="s">
        <v>29</v>
      </c>
      <c r="AO26" s="2">
        <v>0.25</v>
      </c>
    </row>
    <row r="27" spans="1:41" ht="145.19999999999999" thickTop="1" thickBot="1" x14ac:dyDescent="0.35">
      <c r="G27" s="20" t="s">
        <v>383</v>
      </c>
      <c r="H27" s="25" t="s">
        <v>395</v>
      </c>
      <c r="I27" s="25" t="s">
        <v>397</v>
      </c>
      <c r="J27" s="25" t="s">
        <v>2</v>
      </c>
      <c r="K27" s="25">
        <v>0.75</v>
      </c>
      <c r="M27" t="s">
        <v>317</v>
      </c>
      <c r="N27" s="118" t="s">
        <v>426</v>
      </c>
      <c r="O27" s="120" t="s">
        <v>431</v>
      </c>
      <c r="P27" s="25" t="s">
        <v>12</v>
      </c>
      <c r="Q27" s="119">
        <v>0.9</v>
      </c>
      <c r="S27" t="s">
        <v>318</v>
      </c>
      <c r="T27" s="118" t="s">
        <v>426</v>
      </c>
      <c r="U27" s="120" t="s">
        <v>431</v>
      </c>
      <c r="V27" s="25" t="s">
        <v>12</v>
      </c>
      <c r="W27" s="119">
        <v>0.9</v>
      </c>
      <c r="Y27" t="s">
        <v>440</v>
      </c>
      <c r="Z27" s="118" t="s">
        <v>308</v>
      </c>
      <c r="AA27" s="120" t="s">
        <v>453</v>
      </c>
      <c r="AB27" s="25" t="s">
        <v>12</v>
      </c>
      <c r="AC27" s="119">
        <v>0.9</v>
      </c>
      <c r="AE27" s="130" t="s">
        <v>290</v>
      </c>
      <c r="AF27" s="129" t="s">
        <v>360</v>
      </c>
      <c r="AG27" s="114" t="s">
        <v>363</v>
      </c>
      <c r="AH27" s="25" t="s">
        <v>12</v>
      </c>
      <c r="AI27" s="119">
        <v>0.9</v>
      </c>
      <c r="AK27" s="130" t="s">
        <v>469</v>
      </c>
      <c r="AL27" s="129" t="s">
        <v>305</v>
      </c>
      <c r="AM27" s="114" t="s">
        <v>479</v>
      </c>
      <c r="AN27" s="25" t="s">
        <v>2</v>
      </c>
      <c r="AO27" s="2">
        <v>0.75</v>
      </c>
    </row>
    <row r="28" spans="1:41" ht="115.8" thickBot="1" x14ac:dyDescent="0.35">
      <c r="C28" s="63" t="s">
        <v>419</v>
      </c>
      <c r="G28" s="20" t="s">
        <v>383</v>
      </c>
      <c r="H28" s="25" t="s">
        <v>395</v>
      </c>
      <c r="I28" s="25" t="s">
        <v>398</v>
      </c>
      <c r="J28" s="25" t="s">
        <v>29</v>
      </c>
      <c r="K28" s="2">
        <v>0.25</v>
      </c>
      <c r="M28" t="s">
        <v>317</v>
      </c>
      <c r="N28" s="118" t="s">
        <v>426</v>
      </c>
      <c r="O28" s="120" t="s">
        <v>432</v>
      </c>
      <c r="P28" s="25" t="s">
        <v>2</v>
      </c>
      <c r="Q28" s="119">
        <v>0.75</v>
      </c>
      <c r="S28" t="s">
        <v>318</v>
      </c>
      <c r="T28" s="118" t="s">
        <v>426</v>
      </c>
      <c r="U28" s="120" t="s">
        <v>432</v>
      </c>
      <c r="V28" s="25" t="s">
        <v>2</v>
      </c>
      <c r="W28" s="119">
        <v>0.75</v>
      </c>
      <c r="Y28" t="s">
        <v>440</v>
      </c>
      <c r="Z28" s="118" t="s">
        <v>308</v>
      </c>
      <c r="AA28" s="120" t="s">
        <v>454</v>
      </c>
      <c r="AB28" s="25" t="s">
        <v>2</v>
      </c>
      <c r="AC28" s="119">
        <v>0.75</v>
      </c>
      <c r="AE28" s="130" t="s">
        <v>290</v>
      </c>
      <c r="AF28" s="129" t="s">
        <v>360</v>
      </c>
      <c r="AG28" s="118" t="s">
        <v>362</v>
      </c>
      <c r="AH28" s="25" t="s">
        <v>2</v>
      </c>
      <c r="AI28" s="119">
        <v>0.75</v>
      </c>
      <c r="AK28" s="130" t="s">
        <v>469</v>
      </c>
      <c r="AL28" s="129" t="s">
        <v>305</v>
      </c>
      <c r="AM28" s="118" t="s">
        <v>375</v>
      </c>
      <c r="AN28" s="25" t="s">
        <v>29</v>
      </c>
      <c r="AO28" s="2">
        <v>0.25</v>
      </c>
    </row>
    <row r="29" spans="1:41" ht="72.599999999999994" thickBot="1" x14ac:dyDescent="0.35">
      <c r="C29" s="63" t="s">
        <v>420</v>
      </c>
      <c r="G29" s="20" t="s">
        <v>383</v>
      </c>
      <c r="H29" s="25" t="s">
        <v>395</v>
      </c>
      <c r="I29" s="73" t="s">
        <v>399</v>
      </c>
      <c r="J29" s="73"/>
      <c r="K29" s="2">
        <v>0</v>
      </c>
      <c r="M29" t="s">
        <v>317</v>
      </c>
      <c r="N29" s="118" t="s">
        <v>426</v>
      </c>
      <c r="O29" s="120" t="s">
        <v>433</v>
      </c>
      <c r="P29" s="25" t="s">
        <v>29</v>
      </c>
      <c r="Q29" s="119">
        <v>0.25</v>
      </c>
      <c r="S29" t="s">
        <v>318</v>
      </c>
      <c r="T29" s="118" t="s">
        <v>426</v>
      </c>
      <c r="U29" s="120" t="s">
        <v>433</v>
      </c>
      <c r="V29" s="25" t="s">
        <v>29</v>
      </c>
      <c r="W29" s="119">
        <v>0.25</v>
      </c>
      <c r="Y29" t="s">
        <v>440</v>
      </c>
      <c r="Z29" s="118" t="s">
        <v>308</v>
      </c>
      <c r="AA29" s="120" t="s">
        <v>455</v>
      </c>
      <c r="AB29" s="25" t="s">
        <v>29</v>
      </c>
      <c r="AC29" s="119">
        <v>0.25</v>
      </c>
      <c r="AE29" s="130" t="s">
        <v>290</v>
      </c>
      <c r="AF29" s="129" t="s">
        <v>360</v>
      </c>
      <c r="AG29" s="117" t="s">
        <v>449</v>
      </c>
      <c r="AH29" s="25"/>
      <c r="AI29" s="119">
        <v>0</v>
      </c>
      <c r="AK29" s="130" t="s">
        <v>469</v>
      </c>
      <c r="AL29" s="129" t="s">
        <v>305</v>
      </c>
      <c r="AM29" s="118" t="s">
        <v>478</v>
      </c>
      <c r="AN29" s="25"/>
      <c r="AO29" s="119">
        <v>0</v>
      </c>
    </row>
    <row r="30" spans="1:41" ht="72.599999999999994" thickBot="1" x14ac:dyDescent="0.35">
      <c r="G30" s="20" t="s">
        <v>383</v>
      </c>
      <c r="H30" s="25" t="s">
        <v>395</v>
      </c>
      <c r="I30" s="73" t="s">
        <v>400</v>
      </c>
      <c r="J30" s="25"/>
      <c r="K30" s="2">
        <v>0</v>
      </c>
      <c r="M30" t="s">
        <v>317</v>
      </c>
      <c r="N30" s="118" t="s">
        <v>426</v>
      </c>
      <c r="O30" s="120" t="s">
        <v>434</v>
      </c>
      <c r="P30" s="119"/>
      <c r="Q30" s="119">
        <v>0</v>
      </c>
      <c r="S30" t="s">
        <v>318</v>
      </c>
      <c r="T30" s="118" t="s">
        <v>426</v>
      </c>
      <c r="U30" s="120" t="s">
        <v>434</v>
      </c>
      <c r="V30" s="119"/>
      <c r="W30" s="119">
        <v>0</v>
      </c>
      <c r="Y30" t="s">
        <v>440</v>
      </c>
      <c r="Z30" s="118" t="s">
        <v>308</v>
      </c>
      <c r="AA30" s="120" t="s">
        <v>434</v>
      </c>
      <c r="AB30" s="119"/>
      <c r="AC30" s="119">
        <v>0</v>
      </c>
      <c r="AE30" s="130" t="s">
        <v>290</v>
      </c>
      <c r="AF30" s="129" t="s">
        <v>360</v>
      </c>
      <c r="AG30" s="118" t="s">
        <v>364</v>
      </c>
      <c r="AH30" s="119"/>
      <c r="AI30" s="119">
        <v>0</v>
      </c>
    </row>
    <row r="31" spans="1:41" ht="58.2" thickBot="1" x14ac:dyDescent="0.35">
      <c r="M31" t="s">
        <v>317</v>
      </c>
      <c r="N31" s="118" t="s">
        <v>426</v>
      </c>
      <c r="O31" s="120" t="s">
        <v>423</v>
      </c>
      <c r="P31" s="119"/>
      <c r="Q31" s="119">
        <v>0</v>
      </c>
      <c r="S31" t="s">
        <v>318</v>
      </c>
      <c r="T31" s="118" t="s">
        <v>426</v>
      </c>
      <c r="U31" s="120" t="s">
        <v>423</v>
      </c>
      <c r="V31" s="119"/>
      <c r="W31" s="119">
        <v>0</v>
      </c>
      <c r="Z31" s="118"/>
      <c r="AA31" s="120"/>
      <c r="AB31" s="119"/>
      <c r="AC31" s="119"/>
      <c r="AE31" s="130"/>
      <c r="AK31" s="130"/>
    </row>
    <row r="32" spans="1:41" ht="15.75" customHeight="1" thickBot="1" x14ac:dyDescent="0.35">
      <c r="G32" s="24"/>
      <c r="H32" s="25" t="s">
        <v>401</v>
      </c>
      <c r="I32" s="73"/>
      <c r="J32" s="73"/>
      <c r="K32" s="2">
        <v>0</v>
      </c>
      <c r="N32" s="118"/>
      <c r="O32" s="120"/>
      <c r="P32" s="119"/>
      <c r="Q32" s="119"/>
      <c r="T32" s="118"/>
      <c r="U32" s="120"/>
      <c r="V32" s="119"/>
      <c r="W32" s="119"/>
      <c r="Z32" s="118"/>
      <c r="AA32" s="120"/>
      <c r="AB32" s="119"/>
      <c r="AC32" s="119"/>
      <c r="AE32" s="130"/>
      <c r="AF32" s="133" t="s">
        <v>450</v>
      </c>
      <c r="AH32" s="119"/>
      <c r="AI32" s="119"/>
      <c r="AK32" s="130"/>
      <c r="AL32" s="133" t="s">
        <v>480</v>
      </c>
      <c r="AN32" s="119"/>
      <c r="AO32" s="119"/>
    </row>
    <row r="33" spans="7:41" ht="58.2" thickBot="1" x14ac:dyDescent="0.35">
      <c r="G33" s="20" t="s">
        <v>383</v>
      </c>
      <c r="H33" s="25" t="s">
        <v>401</v>
      </c>
      <c r="I33" s="25" t="s">
        <v>213</v>
      </c>
      <c r="J33" s="25" t="s">
        <v>12</v>
      </c>
      <c r="K33" s="25">
        <v>0.9</v>
      </c>
      <c r="N33" s="127" t="s">
        <v>298</v>
      </c>
      <c r="P33" s="119"/>
      <c r="Q33" s="119"/>
      <c r="T33" s="127" t="s">
        <v>298</v>
      </c>
      <c r="V33" s="119"/>
      <c r="W33" s="119"/>
      <c r="Z33" s="127" t="s">
        <v>298</v>
      </c>
      <c r="AB33" s="119"/>
      <c r="AC33" s="119"/>
      <c r="AE33" s="130" t="s">
        <v>290</v>
      </c>
      <c r="AF33" s="118" t="s">
        <v>302</v>
      </c>
      <c r="AG33" s="25" t="s">
        <v>213</v>
      </c>
      <c r="AH33" s="25" t="s">
        <v>12</v>
      </c>
      <c r="AI33" s="25">
        <v>0.9</v>
      </c>
      <c r="AK33" s="130" t="s">
        <v>469</v>
      </c>
      <c r="AL33" s="118" t="s">
        <v>480</v>
      </c>
      <c r="AM33" s="25" t="s">
        <v>213</v>
      </c>
      <c r="AN33" s="25" t="s">
        <v>12</v>
      </c>
      <c r="AO33" s="25">
        <v>0.9</v>
      </c>
    </row>
    <row r="34" spans="7:41" ht="58.2" thickBot="1" x14ac:dyDescent="0.35">
      <c r="G34" s="20" t="s">
        <v>383</v>
      </c>
      <c r="H34" s="25" t="s">
        <v>401</v>
      </c>
      <c r="I34" s="25" t="s">
        <v>214</v>
      </c>
      <c r="J34" s="25" t="s">
        <v>2</v>
      </c>
      <c r="K34" s="2">
        <v>0.75</v>
      </c>
      <c r="M34" t="s">
        <v>317</v>
      </c>
      <c r="N34" s="118" t="s">
        <v>298</v>
      </c>
      <c r="O34" s="25" t="s">
        <v>213</v>
      </c>
      <c r="P34" s="25" t="s">
        <v>12</v>
      </c>
      <c r="Q34" s="25">
        <v>0.9</v>
      </c>
      <c r="S34" t="s">
        <v>318</v>
      </c>
      <c r="T34" s="118" t="s">
        <v>298</v>
      </c>
      <c r="U34" s="25" t="s">
        <v>213</v>
      </c>
      <c r="V34" s="25" t="s">
        <v>12</v>
      </c>
      <c r="W34" s="25">
        <v>0.9</v>
      </c>
      <c r="Y34" t="s">
        <v>440</v>
      </c>
      <c r="Z34" s="118" t="s">
        <v>298</v>
      </c>
      <c r="AA34" s="25" t="s">
        <v>213</v>
      </c>
      <c r="AB34" s="25" t="s">
        <v>12</v>
      </c>
      <c r="AC34" s="25">
        <v>0.9</v>
      </c>
      <c r="AE34" s="130" t="s">
        <v>290</v>
      </c>
      <c r="AF34" s="118" t="s">
        <v>302</v>
      </c>
      <c r="AG34" s="25" t="s">
        <v>214</v>
      </c>
      <c r="AH34" s="25" t="s">
        <v>2</v>
      </c>
      <c r="AI34" s="2">
        <v>0.75</v>
      </c>
      <c r="AK34" s="130" t="s">
        <v>469</v>
      </c>
      <c r="AL34" s="118" t="s">
        <v>480</v>
      </c>
      <c r="AM34" s="25" t="s">
        <v>214</v>
      </c>
      <c r="AN34" s="25" t="s">
        <v>2</v>
      </c>
      <c r="AO34" s="2">
        <v>0.75</v>
      </c>
    </row>
    <row r="35" spans="7:41" ht="58.2" thickBot="1" x14ac:dyDescent="0.35">
      <c r="G35" s="20" t="s">
        <v>383</v>
      </c>
      <c r="H35" s="25" t="s">
        <v>401</v>
      </c>
      <c r="I35" s="25" t="s">
        <v>215</v>
      </c>
      <c r="J35" s="25" t="s">
        <v>29</v>
      </c>
      <c r="K35" s="2">
        <v>0.25</v>
      </c>
      <c r="M35" t="s">
        <v>317</v>
      </c>
      <c r="N35" s="118" t="s">
        <v>298</v>
      </c>
      <c r="O35" s="25" t="s">
        <v>214</v>
      </c>
      <c r="P35" s="25" t="s">
        <v>2</v>
      </c>
      <c r="Q35" s="2">
        <v>0.75</v>
      </c>
      <c r="S35" t="s">
        <v>318</v>
      </c>
      <c r="T35" s="118" t="s">
        <v>298</v>
      </c>
      <c r="U35" s="25" t="s">
        <v>214</v>
      </c>
      <c r="V35" s="25" t="s">
        <v>2</v>
      </c>
      <c r="W35" s="2">
        <v>0.75</v>
      </c>
      <c r="Y35" t="s">
        <v>440</v>
      </c>
      <c r="Z35" s="118" t="s">
        <v>298</v>
      </c>
      <c r="AA35" s="25" t="s">
        <v>214</v>
      </c>
      <c r="AB35" s="25" t="s">
        <v>2</v>
      </c>
      <c r="AC35" s="2">
        <v>0.75</v>
      </c>
      <c r="AE35" s="130" t="s">
        <v>290</v>
      </c>
      <c r="AF35" s="118" t="s">
        <v>302</v>
      </c>
      <c r="AG35" s="25" t="s">
        <v>215</v>
      </c>
      <c r="AH35" s="25" t="s">
        <v>29</v>
      </c>
      <c r="AI35" s="2">
        <v>0.25</v>
      </c>
      <c r="AK35" s="130" t="s">
        <v>469</v>
      </c>
      <c r="AL35" s="118" t="s">
        <v>480</v>
      </c>
      <c r="AM35" s="25" t="s">
        <v>215</v>
      </c>
      <c r="AN35" s="25" t="s">
        <v>29</v>
      </c>
      <c r="AO35" s="2">
        <v>0.25</v>
      </c>
    </row>
    <row r="36" spans="7:41" ht="115.8" thickBot="1" x14ac:dyDescent="0.35">
      <c r="G36" s="20" t="s">
        <v>383</v>
      </c>
      <c r="H36" s="25" t="s">
        <v>401</v>
      </c>
      <c r="I36" s="25" t="s">
        <v>402</v>
      </c>
      <c r="J36" s="25" t="s">
        <v>2</v>
      </c>
      <c r="K36" s="25">
        <v>0.75</v>
      </c>
      <c r="M36" t="s">
        <v>317</v>
      </c>
      <c r="N36" s="118" t="s">
        <v>298</v>
      </c>
      <c r="O36" s="25" t="s">
        <v>215</v>
      </c>
      <c r="P36" s="25" t="s">
        <v>29</v>
      </c>
      <c r="Q36" s="2">
        <v>0.25</v>
      </c>
      <c r="S36" t="s">
        <v>318</v>
      </c>
      <c r="T36" s="118" t="s">
        <v>298</v>
      </c>
      <c r="U36" s="25" t="s">
        <v>215</v>
      </c>
      <c r="V36" s="25" t="s">
        <v>29</v>
      </c>
      <c r="W36" s="2">
        <v>0.25</v>
      </c>
      <c r="Y36" t="s">
        <v>440</v>
      </c>
      <c r="Z36" s="118" t="s">
        <v>298</v>
      </c>
      <c r="AA36" s="25" t="s">
        <v>215</v>
      </c>
      <c r="AB36" s="25" t="s">
        <v>29</v>
      </c>
      <c r="AC36" s="2">
        <v>0.25</v>
      </c>
      <c r="AE36" s="130" t="s">
        <v>290</v>
      </c>
      <c r="AF36" s="118" t="s">
        <v>302</v>
      </c>
      <c r="AG36" s="113" t="s">
        <v>428</v>
      </c>
      <c r="AH36" s="25" t="s">
        <v>12</v>
      </c>
      <c r="AI36" s="119">
        <v>0.9</v>
      </c>
      <c r="AK36" s="130" t="s">
        <v>469</v>
      </c>
      <c r="AL36" s="118" t="s">
        <v>480</v>
      </c>
      <c r="AM36" s="113" t="s">
        <v>376</v>
      </c>
      <c r="AN36" s="25"/>
      <c r="AO36" s="119">
        <v>0</v>
      </c>
    </row>
    <row r="37" spans="7:41" ht="105.75" customHeight="1" thickBot="1" x14ac:dyDescent="0.35">
      <c r="G37" s="20" t="s">
        <v>383</v>
      </c>
      <c r="H37" s="25" t="s">
        <v>401</v>
      </c>
      <c r="I37" s="25" t="s">
        <v>403</v>
      </c>
      <c r="J37" s="25" t="s">
        <v>29</v>
      </c>
      <c r="K37" s="2">
        <v>0.25</v>
      </c>
      <c r="M37" t="s">
        <v>317</v>
      </c>
      <c r="N37" s="118" t="s">
        <v>298</v>
      </c>
      <c r="O37" s="120" t="s">
        <v>326</v>
      </c>
      <c r="P37" s="25" t="s">
        <v>12</v>
      </c>
      <c r="Q37" s="119">
        <v>0.9</v>
      </c>
      <c r="S37" t="s">
        <v>318</v>
      </c>
      <c r="T37" s="118" t="s">
        <v>298</v>
      </c>
      <c r="U37" s="114" t="s">
        <v>439</v>
      </c>
      <c r="V37" s="25" t="s">
        <v>12</v>
      </c>
      <c r="W37" s="119">
        <v>0.9</v>
      </c>
      <c r="Y37" t="s">
        <v>440</v>
      </c>
      <c r="Z37" s="118" t="s">
        <v>298</v>
      </c>
      <c r="AA37" s="114" t="s">
        <v>439</v>
      </c>
      <c r="AB37" s="25" t="s">
        <v>12</v>
      </c>
      <c r="AC37" s="119">
        <v>0.9</v>
      </c>
      <c r="AE37" s="130" t="s">
        <v>290</v>
      </c>
      <c r="AF37" s="118" t="s">
        <v>302</v>
      </c>
      <c r="AG37" s="117" t="s">
        <v>330</v>
      </c>
      <c r="AH37" s="25" t="s">
        <v>2</v>
      </c>
      <c r="AI37" s="119">
        <v>0.75</v>
      </c>
    </row>
    <row r="38" spans="7:41" ht="87" thickBot="1" x14ac:dyDescent="0.35">
      <c r="G38" s="20" t="s">
        <v>383</v>
      </c>
      <c r="H38" s="25" t="s">
        <v>401</v>
      </c>
      <c r="I38" s="73" t="s">
        <v>404</v>
      </c>
      <c r="J38" s="73"/>
      <c r="K38" s="2">
        <v>0</v>
      </c>
      <c r="M38" t="s">
        <v>317</v>
      </c>
      <c r="N38" s="118" t="s">
        <v>298</v>
      </c>
      <c r="O38" s="120" t="s">
        <v>325</v>
      </c>
      <c r="P38" s="25" t="s">
        <v>2</v>
      </c>
      <c r="Q38" s="119">
        <v>0.75</v>
      </c>
      <c r="S38" t="s">
        <v>318</v>
      </c>
      <c r="T38" s="118" t="s">
        <v>298</v>
      </c>
      <c r="U38" s="118" t="s">
        <v>438</v>
      </c>
      <c r="V38" s="25" t="s">
        <v>2</v>
      </c>
      <c r="W38" s="119">
        <v>0.75</v>
      </c>
      <c r="Y38" t="s">
        <v>440</v>
      </c>
      <c r="Z38" s="118" t="s">
        <v>298</v>
      </c>
      <c r="AA38" s="118" t="s">
        <v>438</v>
      </c>
      <c r="AB38" s="25" t="s">
        <v>2</v>
      </c>
      <c r="AC38" s="119">
        <v>0.75</v>
      </c>
      <c r="AE38" s="130" t="s">
        <v>290</v>
      </c>
      <c r="AF38" s="118" t="s">
        <v>302</v>
      </c>
      <c r="AG38" s="117" t="s">
        <v>331</v>
      </c>
      <c r="AH38" s="25" t="s">
        <v>29</v>
      </c>
      <c r="AI38" s="119">
        <v>0.25</v>
      </c>
      <c r="AK38" s="130"/>
      <c r="AL38" s="133" t="s">
        <v>306</v>
      </c>
      <c r="AN38" s="119"/>
      <c r="AO38" s="119"/>
    </row>
    <row r="39" spans="7:41" ht="90.75" customHeight="1" thickBot="1" x14ac:dyDescent="0.35">
      <c r="M39" t="s">
        <v>317</v>
      </c>
      <c r="N39" s="118" t="s">
        <v>298</v>
      </c>
      <c r="O39" s="120" t="s">
        <v>324</v>
      </c>
      <c r="P39" s="25" t="s">
        <v>29</v>
      </c>
      <c r="Q39" s="119">
        <v>0</v>
      </c>
      <c r="S39" t="s">
        <v>318</v>
      </c>
      <c r="T39" s="118" t="s">
        <v>298</v>
      </c>
      <c r="U39" s="118" t="s">
        <v>437</v>
      </c>
      <c r="V39" s="25" t="s">
        <v>29</v>
      </c>
      <c r="W39" s="119">
        <v>0</v>
      </c>
      <c r="Y39" t="s">
        <v>440</v>
      </c>
      <c r="Z39" s="118" t="s">
        <v>298</v>
      </c>
      <c r="AA39" s="118" t="s">
        <v>437</v>
      </c>
      <c r="AB39" s="25"/>
      <c r="AC39" s="119">
        <v>0</v>
      </c>
      <c r="AE39" s="130" t="s">
        <v>290</v>
      </c>
      <c r="AF39" s="118" t="s">
        <v>302</v>
      </c>
      <c r="AG39" s="118" t="s">
        <v>436</v>
      </c>
      <c r="AH39" s="119"/>
      <c r="AI39" s="119">
        <v>0</v>
      </c>
      <c r="AK39" s="130" t="s">
        <v>469</v>
      </c>
      <c r="AL39" s="129" t="s">
        <v>378</v>
      </c>
      <c r="AM39" s="25" t="s">
        <v>213</v>
      </c>
      <c r="AN39" s="25" t="s">
        <v>12</v>
      </c>
      <c r="AO39" s="25">
        <v>0.9</v>
      </c>
    </row>
    <row r="40" spans="7:41" ht="58.2" thickBot="1" x14ac:dyDescent="0.35">
      <c r="G40" s="24"/>
      <c r="H40" s="25" t="s">
        <v>405</v>
      </c>
      <c r="I40" s="73"/>
      <c r="J40" s="73"/>
      <c r="K40" s="2">
        <v>0</v>
      </c>
      <c r="M40" t="s">
        <v>317</v>
      </c>
      <c r="N40" s="118" t="s">
        <v>298</v>
      </c>
      <c r="O40" s="120" t="s">
        <v>327</v>
      </c>
      <c r="P40" s="119"/>
      <c r="Q40" s="119">
        <v>0</v>
      </c>
      <c r="S40" t="s">
        <v>318</v>
      </c>
      <c r="T40" s="118" t="s">
        <v>298</v>
      </c>
      <c r="U40" s="118" t="s">
        <v>436</v>
      </c>
      <c r="V40" s="119"/>
      <c r="W40" s="119">
        <v>0</v>
      </c>
      <c r="Y40" t="s">
        <v>440</v>
      </c>
      <c r="Z40" s="118" t="s">
        <v>298</v>
      </c>
      <c r="AA40" s="118" t="s">
        <v>436</v>
      </c>
      <c r="AB40" s="119"/>
      <c r="AC40" s="119">
        <v>0</v>
      </c>
      <c r="AK40" s="130" t="s">
        <v>469</v>
      </c>
      <c r="AL40" s="129" t="s">
        <v>378</v>
      </c>
      <c r="AM40" s="25" t="s">
        <v>214</v>
      </c>
      <c r="AN40" s="25" t="s">
        <v>2</v>
      </c>
      <c r="AO40" s="2">
        <v>0.75</v>
      </c>
    </row>
    <row r="41" spans="7:41" ht="58.2" thickBot="1" x14ac:dyDescent="0.35">
      <c r="G41" s="20" t="s">
        <v>383</v>
      </c>
      <c r="H41" s="25" t="s">
        <v>405</v>
      </c>
      <c r="I41" s="25" t="s">
        <v>213</v>
      </c>
      <c r="J41" s="25" t="s">
        <v>12</v>
      </c>
      <c r="K41" s="25">
        <v>0.9</v>
      </c>
      <c r="N41" s="118"/>
      <c r="O41" s="120"/>
      <c r="P41" s="119"/>
      <c r="Q41" s="119"/>
      <c r="T41" s="118"/>
      <c r="U41" s="120"/>
      <c r="V41" s="119"/>
      <c r="W41" s="119"/>
      <c r="Z41" s="118"/>
      <c r="AA41" s="120"/>
      <c r="AB41" s="119"/>
      <c r="AC41" s="119"/>
      <c r="AK41" s="130" t="s">
        <v>469</v>
      </c>
      <c r="AL41" s="129" t="s">
        <v>378</v>
      </c>
      <c r="AM41" s="25" t="s">
        <v>215</v>
      </c>
      <c r="AN41" s="25" t="s">
        <v>29</v>
      </c>
      <c r="AO41" s="2">
        <v>0.25</v>
      </c>
    </row>
    <row r="42" spans="7:41" ht="72.599999999999994" thickBot="1" x14ac:dyDescent="0.35">
      <c r="G42" s="20" t="s">
        <v>383</v>
      </c>
      <c r="H42" s="25" t="s">
        <v>405</v>
      </c>
      <c r="I42" s="25" t="s">
        <v>214</v>
      </c>
      <c r="J42" s="25" t="s">
        <v>2</v>
      </c>
      <c r="K42" s="2">
        <v>0.75</v>
      </c>
      <c r="N42" s="127" t="s">
        <v>427</v>
      </c>
      <c r="P42" s="119"/>
      <c r="Q42" s="119"/>
      <c r="T42" s="127" t="s">
        <v>427</v>
      </c>
      <c r="V42" s="119"/>
      <c r="W42" s="119"/>
      <c r="Z42" s="127" t="s">
        <v>456</v>
      </c>
      <c r="AB42" s="119"/>
      <c r="AC42" s="119"/>
      <c r="AK42" s="130" t="s">
        <v>469</v>
      </c>
      <c r="AL42" s="129" t="s">
        <v>378</v>
      </c>
      <c r="AM42" s="114" t="s">
        <v>485</v>
      </c>
      <c r="AN42" s="25" t="s">
        <v>12</v>
      </c>
      <c r="AO42" s="119">
        <v>0.9</v>
      </c>
    </row>
    <row r="43" spans="7:41" ht="72.599999999999994" thickBot="1" x14ac:dyDescent="0.35">
      <c r="G43" s="20" t="s">
        <v>383</v>
      </c>
      <c r="H43" s="25" t="s">
        <v>405</v>
      </c>
      <c r="I43" s="25" t="s">
        <v>215</v>
      </c>
      <c r="J43" s="25" t="s">
        <v>29</v>
      </c>
      <c r="K43" s="2">
        <v>0.25</v>
      </c>
      <c r="M43" t="s">
        <v>317</v>
      </c>
      <c r="N43" s="117" t="s">
        <v>303</v>
      </c>
      <c r="O43" s="25" t="s">
        <v>213</v>
      </c>
      <c r="P43" s="25" t="s">
        <v>12</v>
      </c>
      <c r="Q43" s="25">
        <v>0.9</v>
      </c>
      <c r="S43" t="s">
        <v>318</v>
      </c>
      <c r="T43" s="117" t="s">
        <v>303</v>
      </c>
      <c r="U43" s="25" t="s">
        <v>213</v>
      </c>
      <c r="V43" s="25" t="s">
        <v>12</v>
      </c>
      <c r="W43" s="25">
        <v>0.9</v>
      </c>
      <c r="Y43" t="s">
        <v>440</v>
      </c>
      <c r="Z43" s="117" t="s">
        <v>299</v>
      </c>
      <c r="AA43" s="25" t="s">
        <v>213</v>
      </c>
      <c r="AB43" s="25" t="s">
        <v>12</v>
      </c>
      <c r="AC43" s="25">
        <v>0.9</v>
      </c>
      <c r="AK43" s="130" t="s">
        <v>469</v>
      </c>
      <c r="AL43" s="129" t="s">
        <v>378</v>
      </c>
      <c r="AM43" s="118" t="s">
        <v>484</v>
      </c>
      <c r="AN43" s="25" t="s">
        <v>2</v>
      </c>
      <c r="AO43" s="119">
        <v>0.75</v>
      </c>
    </row>
    <row r="44" spans="7:41" ht="58.2" thickBot="1" x14ac:dyDescent="0.35">
      <c r="G44" s="20" t="s">
        <v>383</v>
      </c>
      <c r="H44" s="25" t="s">
        <v>405</v>
      </c>
      <c r="I44" s="25" t="s">
        <v>406</v>
      </c>
      <c r="J44" s="25" t="s">
        <v>12</v>
      </c>
      <c r="K44" s="25">
        <v>0.9</v>
      </c>
      <c r="M44" t="s">
        <v>317</v>
      </c>
      <c r="N44" s="117" t="s">
        <v>303</v>
      </c>
      <c r="O44" s="25" t="s">
        <v>214</v>
      </c>
      <c r="P44" s="25" t="s">
        <v>2</v>
      </c>
      <c r="Q44" s="2">
        <v>0.75</v>
      </c>
      <c r="S44" t="s">
        <v>318</v>
      </c>
      <c r="T44" s="117" t="s">
        <v>303</v>
      </c>
      <c r="U44" s="25" t="s">
        <v>214</v>
      </c>
      <c r="V44" s="25" t="s">
        <v>2</v>
      </c>
      <c r="W44" s="2">
        <v>0.75</v>
      </c>
      <c r="Y44" t="s">
        <v>440</v>
      </c>
      <c r="Z44" s="117" t="s">
        <v>299</v>
      </c>
      <c r="AA44" s="25" t="s">
        <v>214</v>
      </c>
      <c r="AB44" s="25" t="s">
        <v>2</v>
      </c>
      <c r="AC44" s="2">
        <v>0.75</v>
      </c>
      <c r="AK44" s="130" t="s">
        <v>469</v>
      </c>
      <c r="AL44" s="129" t="s">
        <v>378</v>
      </c>
      <c r="AM44" s="118" t="s">
        <v>483</v>
      </c>
      <c r="AN44" s="25" t="s">
        <v>2</v>
      </c>
      <c r="AO44" s="119">
        <v>0.75</v>
      </c>
    </row>
    <row r="45" spans="7:41" ht="72.599999999999994" thickBot="1" x14ac:dyDescent="0.35">
      <c r="G45" s="20" t="s">
        <v>383</v>
      </c>
      <c r="H45" s="25" t="s">
        <v>405</v>
      </c>
      <c r="I45" s="25" t="s">
        <v>407</v>
      </c>
      <c r="J45" s="25" t="s">
        <v>2</v>
      </c>
      <c r="K45" s="2">
        <v>0.75</v>
      </c>
      <c r="M45" t="s">
        <v>317</v>
      </c>
      <c r="N45" s="117" t="s">
        <v>303</v>
      </c>
      <c r="O45" s="25" t="s">
        <v>215</v>
      </c>
      <c r="P45" s="25" t="s">
        <v>29</v>
      </c>
      <c r="Q45" s="2">
        <v>0.25</v>
      </c>
      <c r="S45" t="s">
        <v>318</v>
      </c>
      <c r="T45" s="117" t="s">
        <v>303</v>
      </c>
      <c r="U45" s="25" t="s">
        <v>215</v>
      </c>
      <c r="V45" s="25" t="s">
        <v>29</v>
      </c>
      <c r="W45" s="2">
        <v>0.25</v>
      </c>
      <c r="Y45" t="s">
        <v>440</v>
      </c>
      <c r="Z45" s="117" t="s">
        <v>299</v>
      </c>
      <c r="AA45" s="25" t="s">
        <v>215</v>
      </c>
      <c r="AB45" s="25" t="s">
        <v>29</v>
      </c>
      <c r="AC45" s="2">
        <v>0.25</v>
      </c>
      <c r="AK45" s="130" t="s">
        <v>469</v>
      </c>
      <c r="AL45" s="129" t="s">
        <v>378</v>
      </c>
      <c r="AM45" s="118" t="s">
        <v>482</v>
      </c>
      <c r="AN45" s="25" t="s">
        <v>29</v>
      </c>
      <c r="AO45" s="119">
        <v>0.25</v>
      </c>
    </row>
    <row r="46" spans="7:41" ht="104.25" customHeight="1" thickBot="1" x14ac:dyDescent="0.35">
      <c r="G46" s="20" t="s">
        <v>383</v>
      </c>
      <c r="H46" s="25" t="s">
        <v>405</v>
      </c>
      <c r="I46" s="73" t="s">
        <v>408</v>
      </c>
      <c r="J46" s="73" t="s">
        <v>2</v>
      </c>
      <c r="K46" s="2">
        <v>0.75</v>
      </c>
      <c r="M46" t="s">
        <v>317</v>
      </c>
      <c r="N46" s="117" t="s">
        <v>303</v>
      </c>
      <c r="O46" s="119" t="s">
        <v>428</v>
      </c>
      <c r="P46" s="25" t="s">
        <v>12</v>
      </c>
      <c r="Q46" s="119">
        <v>0.9</v>
      </c>
      <c r="S46" t="s">
        <v>318</v>
      </c>
      <c r="T46" s="117" t="s">
        <v>303</v>
      </c>
      <c r="U46" s="119" t="s">
        <v>428</v>
      </c>
      <c r="V46" s="25" t="s">
        <v>12</v>
      </c>
      <c r="W46" s="119">
        <v>0.9</v>
      </c>
      <c r="Y46" t="s">
        <v>440</v>
      </c>
      <c r="Z46" s="117" t="s">
        <v>299</v>
      </c>
      <c r="AA46" s="119" t="s">
        <v>457</v>
      </c>
      <c r="AB46" s="25" t="s">
        <v>12</v>
      </c>
      <c r="AC46" s="119">
        <v>0.9</v>
      </c>
      <c r="AK46" s="130" t="s">
        <v>469</v>
      </c>
      <c r="AL46" s="129" t="s">
        <v>378</v>
      </c>
      <c r="AM46" s="114" t="s">
        <v>481</v>
      </c>
      <c r="AN46" s="25"/>
      <c r="AO46" s="119">
        <v>0</v>
      </c>
    </row>
    <row r="47" spans="7:41" ht="75" customHeight="1" thickBot="1" x14ac:dyDescent="0.35">
      <c r="G47" s="20" t="s">
        <v>383</v>
      </c>
      <c r="H47" s="25" t="s">
        <v>405</v>
      </c>
      <c r="I47" s="25" t="s">
        <v>409</v>
      </c>
      <c r="J47" s="25" t="s">
        <v>29</v>
      </c>
      <c r="K47" s="2">
        <v>0.25</v>
      </c>
      <c r="M47" t="s">
        <v>317</v>
      </c>
      <c r="N47" s="117" t="s">
        <v>303</v>
      </c>
      <c r="O47" s="119" t="s">
        <v>330</v>
      </c>
      <c r="P47" s="25" t="s">
        <v>2</v>
      </c>
      <c r="Q47" s="119">
        <v>0.75</v>
      </c>
      <c r="S47" t="s">
        <v>318</v>
      </c>
      <c r="T47" s="117" t="s">
        <v>303</v>
      </c>
      <c r="U47" s="119" t="s">
        <v>330</v>
      </c>
      <c r="V47" s="25" t="s">
        <v>2</v>
      </c>
      <c r="W47" s="119">
        <v>0.75</v>
      </c>
      <c r="Y47" t="s">
        <v>440</v>
      </c>
      <c r="Z47" s="117" t="s">
        <v>299</v>
      </c>
      <c r="AA47" s="119" t="s">
        <v>458</v>
      </c>
      <c r="AB47" s="25" t="s">
        <v>2</v>
      </c>
      <c r="AC47" s="119">
        <v>0.75</v>
      </c>
    </row>
    <row r="48" spans="7:41" ht="58.2" thickBot="1" x14ac:dyDescent="0.35">
      <c r="G48" s="20" t="s">
        <v>383</v>
      </c>
      <c r="H48" s="25" t="s">
        <v>405</v>
      </c>
      <c r="I48" s="73" t="s">
        <v>410</v>
      </c>
      <c r="J48" s="73"/>
      <c r="K48" s="2">
        <v>0</v>
      </c>
      <c r="M48" t="s">
        <v>317</v>
      </c>
      <c r="N48" s="117" t="s">
        <v>303</v>
      </c>
      <c r="O48" s="119" t="s">
        <v>331</v>
      </c>
      <c r="P48" s="25" t="s">
        <v>29</v>
      </c>
      <c r="Q48" s="119">
        <v>0.25</v>
      </c>
      <c r="S48" t="s">
        <v>318</v>
      </c>
      <c r="T48" s="117" t="s">
        <v>303</v>
      </c>
      <c r="U48" s="119" t="s">
        <v>331</v>
      </c>
      <c r="V48" s="25" t="s">
        <v>29</v>
      </c>
      <c r="W48" s="119">
        <v>0.25</v>
      </c>
      <c r="Y48" t="s">
        <v>440</v>
      </c>
      <c r="Z48" s="117" t="s">
        <v>299</v>
      </c>
      <c r="AA48" s="119" t="s">
        <v>459</v>
      </c>
      <c r="AB48" s="25" t="s">
        <v>29</v>
      </c>
      <c r="AC48" s="119">
        <v>0.25</v>
      </c>
    </row>
    <row r="49" spans="7:29" ht="72.599999999999994" thickBot="1" x14ac:dyDescent="0.35">
      <c r="M49" t="s">
        <v>317</v>
      </c>
      <c r="N49" s="117" t="s">
        <v>303</v>
      </c>
      <c r="O49" s="119" t="s">
        <v>429</v>
      </c>
      <c r="P49" s="119"/>
      <c r="Q49" s="119">
        <v>0</v>
      </c>
      <c r="S49" t="s">
        <v>318</v>
      </c>
      <c r="T49" s="117" t="s">
        <v>303</v>
      </c>
      <c r="U49" s="119" t="s">
        <v>429</v>
      </c>
      <c r="V49" s="119"/>
      <c r="W49" s="119">
        <v>0</v>
      </c>
      <c r="Y49" t="s">
        <v>440</v>
      </c>
      <c r="Z49" s="117" t="s">
        <v>299</v>
      </c>
      <c r="AA49" s="119" t="s">
        <v>460</v>
      </c>
      <c r="AB49" s="119"/>
      <c r="AC49" s="119">
        <v>0</v>
      </c>
    </row>
    <row r="50" spans="7:29" ht="87" thickBot="1" x14ac:dyDescent="0.35">
      <c r="G50" s="24"/>
      <c r="H50" s="25" t="s">
        <v>411</v>
      </c>
      <c r="I50" s="73"/>
      <c r="J50" s="73"/>
      <c r="K50" s="2">
        <v>0</v>
      </c>
      <c r="M50" t="s">
        <v>317</v>
      </c>
      <c r="N50" s="117" t="s">
        <v>303</v>
      </c>
      <c r="O50" s="119" t="s">
        <v>430</v>
      </c>
      <c r="P50" s="119"/>
      <c r="Q50" s="119">
        <v>0</v>
      </c>
      <c r="S50" t="s">
        <v>318</v>
      </c>
      <c r="T50" s="117" t="s">
        <v>303</v>
      </c>
      <c r="U50" s="119" t="s">
        <v>430</v>
      </c>
      <c r="V50" s="119"/>
      <c r="W50" s="119">
        <v>0</v>
      </c>
      <c r="Z50" s="117"/>
      <c r="AA50" s="119"/>
      <c r="AB50" s="119"/>
      <c r="AC50" s="119"/>
    </row>
    <row r="51" spans="7:29" ht="87" thickBot="1" x14ac:dyDescent="0.35">
      <c r="G51" s="20" t="s">
        <v>383</v>
      </c>
      <c r="H51" s="25" t="s">
        <v>411</v>
      </c>
      <c r="I51" s="25" t="s">
        <v>213</v>
      </c>
      <c r="J51" s="25" t="s">
        <v>12</v>
      </c>
      <c r="K51" s="25">
        <v>0.9</v>
      </c>
      <c r="Z51" s="133" t="s">
        <v>461</v>
      </c>
    </row>
    <row r="52" spans="7:29" ht="87" thickBot="1" x14ac:dyDescent="0.35">
      <c r="G52" s="20" t="s">
        <v>383</v>
      </c>
      <c r="H52" s="25" t="s">
        <v>411</v>
      </c>
      <c r="I52" s="25" t="s">
        <v>214</v>
      </c>
      <c r="J52" s="25" t="s">
        <v>2</v>
      </c>
      <c r="K52" s="2">
        <v>0.75</v>
      </c>
      <c r="O52" s="128"/>
      <c r="P52" s="126"/>
      <c r="Q52" s="126"/>
      <c r="U52" s="128"/>
      <c r="V52" s="126"/>
      <c r="W52" s="126"/>
      <c r="Y52" t="s">
        <v>440</v>
      </c>
      <c r="Z52" s="129" t="s">
        <v>309</v>
      </c>
      <c r="AA52" s="25" t="s">
        <v>213</v>
      </c>
      <c r="AB52" s="25" t="s">
        <v>12</v>
      </c>
      <c r="AC52" s="25">
        <v>0.9</v>
      </c>
    </row>
    <row r="53" spans="7:29" ht="86.4" x14ac:dyDescent="0.3">
      <c r="G53" s="20" t="s">
        <v>383</v>
      </c>
      <c r="H53" s="25" t="s">
        <v>411</v>
      </c>
      <c r="I53" s="25" t="s">
        <v>215</v>
      </c>
      <c r="J53" s="25" t="s">
        <v>29</v>
      </c>
      <c r="K53" s="2">
        <v>0.25</v>
      </c>
      <c r="O53" s="25" t="s">
        <v>213</v>
      </c>
      <c r="P53" s="25" t="s">
        <v>12</v>
      </c>
      <c r="Q53" s="25">
        <v>0.9</v>
      </c>
      <c r="U53" s="25" t="s">
        <v>213</v>
      </c>
      <c r="V53" s="25" t="s">
        <v>12</v>
      </c>
      <c r="W53" s="25">
        <v>0.9</v>
      </c>
      <c r="Y53" t="s">
        <v>440</v>
      </c>
      <c r="Z53" s="129" t="s">
        <v>309</v>
      </c>
      <c r="AA53" s="25" t="s">
        <v>214</v>
      </c>
      <c r="AB53" s="25" t="s">
        <v>2</v>
      </c>
      <c r="AC53" s="2">
        <v>0.75</v>
      </c>
    </row>
    <row r="54" spans="7:29" ht="130.19999999999999" thickBot="1" x14ac:dyDescent="0.35">
      <c r="G54" s="20" t="s">
        <v>383</v>
      </c>
      <c r="H54" s="25" t="s">
        <v>411</v>
      </c>
      <c r="I54" s="25" t="s">
        <v>412</v>
      </c>
      <c r="J54" s="25" t="s">
        <v>29</v>
      </c>
      <c r="K54" s="25">
        <v>0.25</v>
      </c>
      <c r="O54" s="25" t="s">
        <v>214</v>
      </c>
      <c r="P54" s="25" t="s">
        <v>2</v>
      </c>
      <c r="Q54" s="2">
        <v>0.75</v>
      </c>
      <c r="U54" s="25" t="s">
        <v>214</v>
      </c>
      <c r="V54" s="25" t="s">
        <v>2</v>
      </c>
      <c r="W54" s="2">
        <v>0.75</v>
      </c>
      <c r="Y54" t="s">
        <v>440</v>
      </c>
      <c r="Z54" s="129" t="s">
        <v>309</v>
      </c>
      <c r="AA54" s="25" t="s">
        <v>215</v>
      </c>
      <c r="AB54" s="25" t="s">
        <v>29</v>
      </c>
      <c r="AC54" s="2">
        <v>0.25</v>
      </c>
    </row>
    <row r="55" spans="7:29" ht="87" thickBot="1" x14ac:dyDescent="0.35">
      <c r="G55" s="20" t="s">
        <v>383</v>
      </c>
      <c r="H55" s="25" t="s">
        <v>411</v>
      </c>
      <c r="I55" s="25" t="s">
        <v>413</v>
      </c>
      <c r="J55" s="25"/>
      <c r="K55" s="2">
        <v>0</v>
      </c>
      <c r="O55" s="25" t="s">
        <v>215</v>
      </c>
      <c r="P55" s="25" t="s">
        <v>29</v>
      </c>
      <c r="Q55" s="2">
        <v>0.25</v>
      </c>
      <c r="U55" s="25" t="s">
        <v>215</v>
      </c>
      <c r="V55" s="25" t="s">
        <v>29</v>
      </c>
      <c r="W55" s="2">
        <v>0.25</v>
      </c>
      <c r="Y55" t="s">
        <v>440</v>
      </c>
      <c r="Z55" s="129" t="s">
        <v>309</v>
      </c>
      <c r="AA55" s="114" t="s">
        <v>462</v>
      </c>
      <c r="AB55" s="25" t="s">
        <v>12</v>
      </c>
      <c r="AC55" s="119">
        <v>0.9</v>
      </c>
    </row>
    <row r="56" spans="7:29" ht="87" thickBot="1" x14ac:dyDescent="0.35">
      <c r="O56" s="120" t="s">
        <v>431</v>
      </c>
      <c r="P56" s="25" t="s">
        <v>12</v>
      </c>
      <c r="Q56" s="119">
        <v>0.9</v>
      </c>
      <c r="U56" s="120" t="s">
        <v>431</v>
      </c>
      <c r="V56" s="25" t="s">
        <v>12</v>
      </c>
      <c r="W56" s="119">
        <v>0.9</v>
      </c>
      <c r="Y56" t="s">
        <v>440</v>
      </c>
      <c r="Z56" s="129" t="s">
        <v>309</v>
      </c>
      <c r="AA56" s="118" t="s">
        <v>463</v>
      </c>
      <c r="AB56" s="25" t="s">
        <v>29</v>
      </c>
      <c r="AC56" s="119">
        <v>0.25</v>
      </c>
    </row>
    <row r="57" spans="7:29" ht="72.599999999999994" thickBot="1" x14ac:dyDescent="0.35">
      <c r="G57" s="24"/>
      <c r="H57" s="25" t="s">
        <v>414</v>
      </c>
      <c r="I57" s="73"/>
      <c r="J57" s="73"/>
      <c r="K57" s="2">
        <v>0</v>
      </c>
      <c r="O57" s="120" t="s">
        <v>432</v>
      </c>
      <c r="P57" s="25" t="s">
        <v>2</v>
      </c>
      <c r="Q57" s="119">
        <v>0.75</v>
      </c>
      <c r="U57" s="120" t="s">
        <v>432</v>
      </c>
      <c r="V57" s="25" t="s">
        <v>2</v>
      </c>
      <c r="W57" s="119">
        <v>0.75</v>
      </c>
      <c r="Z57" s="129"/>
      <c r="AA57" s="119"/>
      <c r="AB57" s="25"/>
      <c r="AC57" s="119"/>
    </row>
    <row r="58" spans="7:29" ht="72.599999999999994" thickBot="1" x14ac:dyDescent="0.35">
      <c r="G58" s="20" t="s">
        <v>383</v>
      </c>
      <c r="H58" s="25" t="s">
        <v>414</v>
      </c>
      <c r="I58" s="25" t="s">
        <v>213</v>
      </c>
      <c r="J58" s="25" t="s">
        <v>12</v>
      </c>
      <c r="K58" s="25">
        <v>0.9</v>
      </c>
      <c r="O58" s="120" t="s">
        <v>433</v>
      </c>
      <c r="P58" s="25" t="s">
        <v>29</v>
      </c>
      <c r="Q58" s="119">
        <v>0.25</v>
      </c>
      <c r="U58" s="120" t="s">
        <v>433</v>
      </c>
      <c r="V58" s="25" t="s">
        <v>29</v>
      </c>
      <c r="W58" s="119">
        <v>0.25</v>
      </c>
      <c r="Z58" s="131" t="s">
        <v>464</v>
      </c>
    </row>
    <row r="59" spans="7:29" ht="58.2" thickBot="1" x14ac:dyDescent="0.35">
      <c r="G59" s="20" t="s">
        <v>383</v>
      </c>
      <c r="H59" s="25" t="s">
        <v>414</v>
      </c>
      <c r="I59" s="25" t="s">
        <v>214</v>
      </c>
      <c r="J59" s="25" t="s">
        <v>2</v>
      </c>
      <c r="K59" s="2">
        <v>0.75</v>
      </c>
      <c r="O59" s="120" t="s">
        <v>434</v>
      </c>
      <c r="P59" s="119"/>
      <c r="Q59" s="119">
        <v>0</v>
      </c>
      <c r="U59" s="120" t="s">
        <v>434</v>
      </c>
      <c r="V59" s="119"/>
      <c r="W59" s="119">
        <v>0</v>
      </c>
      <c r="Y59" t="s">
        <v>440</v>
      </c>
      <c r="Z59" s="129" t="s">
        <v>350</v>
      </c>
      <c r="AA59" s="25" t="s">
        <v>213</v>
      </c>
      <c r="AB59" s="25" t="s">
        <v>12</v>
      </c>
      <c r="AC59" s="25">
        <v>0.9</v>
      </c>
    </row>
    <row r="60" spans="7:29" ht="29.4" thickBot="1" x14ac:dyDescent="0.35">
      <c r="G60" s="20" t="s">
        <v>383</v>
      </c>
      <c r="H60" s="25" t="s">
        <v>414</v>
      </c>
      <c r="I60" s="25" t="s">
        <v>215</v>
      </c>
      <c r="J60" s="25" t="s">
        <v>29</v>
      </c>
      <c r="K60" s="2">
        <v>0.25</v>
      </c>
      <c r="O60" s="120" t="s">
        <v>161</v>
      </c>
      <c r="P60" s="119"/>
      <c r="Q60" s="119">
        <v>0.9</v>
      </c>
      <c r="U60" s="168" t="s">
        <v>161</v>
      </c>
      <c r="W60" s="119">
        <v>0.9</v>
      </c>
      <c r="Y60" t="s">
        <v>440</v>
      </c>
      <c r="Z60" s="129" t="s">
        <v>350</v>
      </c>
      <c r="AA60" s="25" t="s">
        <v>214</v>
      </c>
      <c r="AB60" s="25" t="s">
        <v>2</v>
      </c>
      <c r="AC60" s="2">
        <v>0.75</v>
      </c>
    </row>
    <row r="61" spans="7:29" ht="72.599999999999994" thickBot="1" x14ac:dyDescent="0.35">
      <c r="G61" s="20" t="s">
        <v>383</v>
      </c>
      <c r="H61" s="25" t="s">
        <v>414</v>
      </c>
      <c r="I61" s="25" t="s">
        <v>415</v>
      </c>
      <c r="J61" s="25" t="s">
        <v>12</v>
      </c>
      <c r="K61" s="2">
        <v>0.9</v>
      </c>
      <c r="O61" s="120" t="s">
        <v>524</v>
      </c>
      <c r="P61" s="119"/>
      <c r="Q61" s="119">
        <v>0.75</v>
      </c>
      <c r="U61" s="168" t="s">
        <v>524</v>
      </c>
      <c r="W61" s="119">
        <v>0.75</v>
      </c>
      <c r="Y61" t="s">
        <v>440</v>
      </c>
      <c r="Z61" s="129" t="s">
        <v>350</v>
      </c>
      <c r="AA61" s="25" t="s">
        <v>215</v>
      </c>
      <c r="AB61" s="25" t="s">
        <v>29</v>
      </c>
      <c r="AC61" s="2">
        <v>0.25</v>
      </c>
    </row>
    <row r="62" spans="7:29" ht="72.599999999999994" thickBot="1" x14ac:dyDescent="0.35">
      <c r="G62" s="20" t="s">
        <v>383</v>
      </c>
      <c r="H62" s="25" t="s">
        <v>414</v>
      </c>
      <c r="I62" s="25" t="s">
        <v>416</v>
      </c>
      <c r="J62" s="25" t="s">
        <v>2</v>
      </c>
      <c r="K62" s="25">
        <v>0.75</v>
      </c>
      <c r="O62" s="120" t="s">
        <v>163</v>
      </c>
      <c r="P62" s="119"/>
      <c r="Q62" s="119">
        <v>0.25</v>
      </c>
      <c r="U62" s="168" t="s">
        <v>163</v>
      </c>
      <c r="W62" s="119">
        <v>0.25</v>
      </c>
      <c r="Y62" t="s">
        <v>440</v>
      </c>
      <c r="Z62" s="129" t="s">
        <v>350</v>
      </c>
      <c r="AA62" s="114" t="s">
        <v>465</v>
      </c>
      <c r="AB62" s="25" t="s">
        <v>12</v>
      </c>
      <c r="AC62" s="119">
        <v>0.9</v>
      </c>
    </row>
    <row r="63" spans="7:29" ht="58.2" thickBot="1" x14ac:dyDescent="0.35">
      <c r="G63" s="20" t="s">
        <v>383</v>
      </c>
      <c r="H63" s="25" t="s">
        <v>414</v>
      </c>
      <c r="I63" s="25" t="s">
        <v>417</v>
      </c>
      <c r="J63" s="25" t="s">
        <v>29</v>
      </c>
      <c r="K63" s="2">
        <v>0.25</v>
      </c>
      <c r="Y63" t="s">
        <v>440</v>
      </c>
      <c r="Z63" s="129" t="s">
        <v>350</v>
      </c>
      <c r="AA63" s="118" t="s">
        <v>466</v>
      </c>
      <c r="AB63" s="25" t="s">
        <v>29</v>
      </c>
      <c r="AC63" s="119">
        <v>0.25</v>
      </c>
    </row>
    <row r="64" spans="7:29" ht="43.2" x14ac:dyDescent="0.3">
      <c r="G64" s="20" t="s">
        <v>383</v>
      </c>
      <c r="H64" s="25" t="s">
        <v>414</v>
      </c>
      <c r="I64" s="73" t="s">
        <v>418</v>
      </c>
      <c r="J64" s="73"/>
      <c r="K64" s="2">
        <v>0</v>
      </c>
    </row>
    <row r="65" spans="25:29" x14ac:dyDescent="0.3">
      <c r="Z65" s="131" t="s">
        <v>311</v>
      </c>
    </row>
    <row r="66" spans="25:29" ht="28.8" x14ac:dyDescent="0.3">
      <c r="Y66" t="s">
        <v>440</v>
      </c>
      <c r="Z66" s="129" t="s">
        <v>311</v>
      </c>
      <c r="AA66" s="25" t="s">
        <v>213</v>
      </c>
      <c r="AB66" s="25" t="s">
        <v>12</v>
      </c>
      <c r="AC66" s="25">
        <v>0.9</v>
      </c>
    </row>
    <row r="67" spans="25:29" ht="28.8" x14ac:dyDescent="0.3">
      <c r="Y67" t="s">
        <v>440</v>
      </c>
      <c r="Z67" s="129" t="s">
        <v>311</v>
      </c>
      <c r="AA67" s="25" t="s">
        <v>214</v>
      </c>
      <c r="AB67" s="25" t="s">
        <v>2</v>
      </c>
      <c r="AC67" s="2">
        <v>0.75</v>
      </c>
    </row>
    <row r="68" spans="25:29" ht="29.4" thickBot="1" x14ac:dyDescent="0.35">
      <c r="Y68" t="s">
        <v>440</v>
      </c>
      <c r="Z68" s="129" t="s">
        <v>311</v>
      </c>
      <c r="AA68" s="25" t="s">
        <v>215</v>
      </c>
      <c r="AB68" s="25" t="s">
        <v>29</v>
      </c>
      <c r="AC68" s="2">
        <v>0.25</v>
      </c>
    </row>
    <row r="69" spans="25:29" ht="29.4" thickBot="1" x14ac:dyDescent="0.35">
      <c r="Y69" t="s">
        <v>440</v>
      </c>
      <c r="Z69" s="129" t="s">
        <v>311</v>
      </c>
      <c r="AA69" s="114" t="s">
        <v>354</v>
      </c>
      <c r="AB69" s="25" t="s">
        <v>12</v>
      </c>
      <c r="AC69" s="119">
        <v>0.9</v>
      </c>
    </row>
    <row r="70" spans="25:29" ht="130.19999999999999" thickBot="1" x14ac:dyDescent="0.35">
      <c r="Y70" t="s">
        <v>440</v>
      </c>
      <c r="Z70" s="129" t="s">
        <v>311</v>
      </c>
      <c r="AA70" s="118" t="s">
        <v>467</v>
      </c>
      <c r="AB70" s="25" t="s">
        <v>12</v>
      </c>
      <c r="AC70" s="119">
        <v>0.9</v>
      </c>
    </row>
    <row r="71" spans="25:29" ht="58.2" thickBot="1" x14ac:dyDescent="0.35">
      <c r="Y71" t="s">
        <v>440</v>
      </c>
      <c r="Z71" s="129" t="s">
        <v>311</v>
      </c>
      <c r="AA71" s="118" t="s">
        <v>468</v>
      </c>
      <c r="AC71" s="61">
        <v>0</v>
      </c>
    </row>
    <row r="72" spans="25:29" ht="15" thickBot="1" x14ac:dyDescent="0.35"/>
    <row r="73" spans="25:29" ht="15" thickBot="1" x14ac:dyDescent="0.35">
      <c r="AA73" s="128"/>
      <c r="AB73" s="126"/>
      <c r="AC73" s="126"/>
    </row>
    <row r="74" spans="25:29" ht="28.8" x14ac:dyDescent="0.3">
      <c r="AA74" s="25" t="s">
        <v>213</v>
      </c>
      <c r="AB74" s="25" t="s">
        <v>12</v>
      </c>
      <c r="AC74" s="25">
        <v>0.9</v>
      </c>
    </row>
    <row r="75" spans="25:29" ht="28.8" x14ac:dyDescent="0.3">
      <c r="AA75" s="25" t="s">
        <v>214</v>
      </c>
      <c r="AB75" s="25" t="s">
        <v>2</v>
      </c>
      <c r="AC75" s="2">
        <v>0.75</v>
      </c>
    </row>
    <row r="76" spans="25:29" ht="28.8" x14ac:dyDescent="0.3">
      <c r="AA76" s="25" t="s">
        <v>215</v>
      </c>
      <c r="AB76" s="25" t="s">
        <v>29</v>
      </c>
      <c r="AC76" s="2">
        <v>0.25</v>
      </c>
    </row>
    <row r="77" spans="25:29" ht="87" thickBot="1" x14ac:dyDescent="0.35">
      <c r="AA77" s="120" t="s">
        <v>431</v>
      </c>
      <c r="AB77" s="25" t="s">
        <v>12</v>
      </c>
      <c r="AC77" s="119">
        <v>0.9</v>
      </c>
    </row>
    <row r="78" spans="25:29" ht="87" thickBot="1" x14ac:dyDescent="0.35">
      <c r="AA78" s="120" t="s">
        <v>432</v>
      </c>
      <c r="AB78" s="25" t="s">
        <v>2</v>
      </c>
      <c r="AC78" s="119">
        <v>0.75</v>
      </c>
    </row>
    <row r="79" spans="25:29" ht="87" thickBot="1" x14ac:dyDescent="0.35">
      <c r="AA79" s="120" t="s">
        <v>433</v>
      </c>
      <c r="AB79" s="25" t="s">
        <v>29</v>
      </c>
      <c r="AC79" s="119">
        <v>0.25</v>
      </c>
    </row>
    <row r="80" spans="25:29" ht="72.599999999999994" thickBot="1" x14ac:dyDescent="0.35">
      <c r="AA80" s="120" t="s">
        <v>434</v>
      </c>
      <c r="AB80" s="119"/>
      <c r="AC80" s="119">
        <v>0</v>
      </c>
    </row>
    <row r="81" spans="27:29" ht="43.8" thickBot="1" x14ac:dyDescent="0.35">
      <c r="AA81" s="120" t="s">
        <v>161</v>
      </c>
      <c r="AB81" s="25"/>
      <c r="AC81" s="119">
        <v>0.9</v>
      </c>
    </row>
    <row r="82" spans="27:29" ht="58.2" thickBot="1" x14ac:dyDescent="0.35">
      <c r="AA82" s="120" t="s">
        <v>524</v>
      </c>
      <c r="AB82" s="25"/>
      <c r="AC82" s="119">
        <v>0.75</v>
      </c>
    </row>
    <row r="83" spans="27:29" ht="43.8" thickBot="1" x14ac:dyDescent="0.35">
      <c r="AA83" s="120" t="s">
        <v>163</v>
      </c>
      <c r="AB83" s="119"/>
      <c r="AC83" s="119">
        <v>0.25</v>
      </c>
    </row>
  </sheetData>
  <sheetProtection algorithmName="SHA-512" hashValue="+ij+JqFK/nZn8RShhKVtS/hKERaI0SHnQk3G77Z5ylZOhaoKQvQ9Y2uQl5r/A03ZD7EZzqqgBL5neuvYthFbPQ==" saltValue="7FS8H7qdn56XzfNKZx4TNw==" spinCount="100000" sheet="1" objects="1" scenarios="1"/>
  <mergeCells count="1">
    <mergeCell ref="A26:E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6F256-5C77-4E08-B152-BED0F751F25E}">
  <sheetPr>
    <pageSetUpPr fitToPage="1"/>
  </sheetPr>
  <dimension ref="A1:N78"/>
  <sheetViews>
    <sheetView zoomScale="85" zoomScaleNormal="85" workbookViewId="0">
      <pane xSplit="2" ySplit="5" topLeftCell="C6" activePane="bottomRight" state="frozen"/>
      <selection pane="topRight" activeCell="C1" sqref="C1"/>
      <selection pane="bottomLeft" activeCell="A6" sqref="A6"/>
      <selection pane="bottomRight" activeCell="J2" sqref="J2"/>
    </sheetView>
  </sheetViews>
  <sheetFormatPr defaultColWidth="9" defaultRowHeight="14.4" x14ac:dyDescent="0.3"/>
  <cols>
    <col min="1" max="1" width="23.5546875" style="63" customWidth="1"/>
    <col min="2" max="2" width="27.5546875" style="26" customWidth="1"/>
    <col min="3" max="3" width="11.33203125" style="1" customWidth="1"/>
    <col min="4" max="4" width="24.109375" style="26" customWidth="1"/>
    <col min="5" max="5" width="11.109375" customWidth="1"/>
    <col min="6" max="6" width="29.5546875" customWidth="1"/>
    <col min="7" max="7" width="9.6640625" style="123" customWidth="1"/>
    <col min="8" max="8" width="21.33203125" style="123" customWidth="1"/>
    <col min="9" max="9" width="1.6640625" style="176" customWidth="1"/>
    <col min="10" max="10" width="50.77734375" style="1" customWidth="1"/>
    <col min="11" max="11" width="13.33203125" customWidth="1"/>
    <col min="12" max="12" width="41.6640625" customWidth="1"/>
    <col min="13" max="13" width="2.6640625" style="176" customWidth="1"/>
    <col min="14" max="14" width="16.44140625" style="19" customWidth="1"/>
  </cols>
  <sheetData>
    <row r="1" spans="1:14" ht="29.4" customHeight="1" x14ac:dyDescent="0.3">
      <c r="A1" s="180" t="s">
        <v>96</v>
      </c>
      <c r="B1" s="184" t="s">
        <v>493</v>
      </c>
      <c r="C1" s="345" t="s">
        <v>494</v>
      </c>
      <c r="D1" s="345"/>
      <c r="E1" s="345"/>
      <c r="F1" s="345"/>
      <c r="G1" s="345"/>
      <c r="H1" s="345"/>
    </row>
    <row r="2" spans="1:14" ht="47.4" customHeight="1" x14ac:dyDescent="0.3">
      <c r="A2" s="175" t="s">
        <v>419</v>
      </c>
      <c r="B2" s="185" t="s">
        <v>489</v>
      </c>
      <c r="C2" s="345"/>
      <c r="D2" s="345"/>
      <c r="E2" s="345"/>
      <c r="F2" s="345"/>
      <c r="G2" s="345"/>
      <c r="H2" s="345"/>
    </row>
    <row r="3" spans="1:14" ht="21.9" customHeight="1" x14ac:dyDescent="0.3">
      <c r="A3" s="75"/>
      <c r="B3" s="182"/>
      <c r="C3" s="182"/>
      <c r="D3" s="182"/>
      <c r="E3" s="182"/>
      <c r="F3" s="182"/>
      <c r="G3" s="183"/>
      <c r="H3" s="183"/>
    </row>
    <row r="4" spans="1:14" ht="34.65" customHeight="1" x14ac:dyDescent="0.3">
      <c r="A4" s="329" t="s">
        <v>542</v>
      </c>
      <c r="B4" s="329"/>
      <c r="C4" s="329"/>
      <c r="D4" s="329"/>
      <c r="E4" s="329"/>
      <c r="F4" s="329"/>
      <c r="G4" s="329"/>
      <c r="H4" s="329"/>
      <c r="J4" s="329" t="s">
        <v>543</v>
      </c>
      <c r="K4" s="329"/>
      <c r="L4" s="329"/>
    </row>
    <row r="5" spans="1:14" ht="42.6"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40.799999999999997" customHeight="1" x14ac:dyDescent="0.3">
      <c r="A6" s="333" t="s">
        <v>224</v>
      </c>
      <c r="B6" s="336" t="s">
        <v>116</v>
      </c>
      <c r="C6" s="339">
        <f>VLOOKUP(B6,' Risks x Ratings'!C83:D86,2,FALSE)</f>
        <v>0</v>
      </c>
      <c r="D6" s="342" t="s">
        <v>120</v>
      </c>
      <c r="E6" s="333">
        <f>VLOOKUP(D6,' Risks x Ratings'!C112:D114,2,FALSE)</f>
        <v>0</v>
      </c>
      <c r="F6" s="330"/>
      <c r="G6" s="287">
        <f t="shared" ref="G6" si="0">IF(E6&gt;0,E6,C6)</f>
        <v>0</v>
      </c>
      <c r="H6" s="313" t="str">
        <f>IF(G6&gt;=3,"Mitigation Required", "No Mitigation Required")</f>
        <v>No Mitigation Required</v>
      </c>
      <c r="I6" s="177"/>
      <c r="J6" s="138"/>
      <c r="K6" s="106">
        <f>-IF(ISBLANK(J6),0,VLOOKUP(J6,'Mitigations x Values'!$C$2:$E$25,3,FALSE))</f>
        <v>0</v>
      </c>
      <c r="L6" s="239"/>
      <c r="N6" s="287">
        <f>IF(G6&gt;1,MAX(1,G6*(1+K6)*(1+K7)*(1+K8)),G6)</f>
        <v>0</v>
      </c>
    </row>
    <row r="7" spans="1:14" ht="40.799999999999997" customHeight="1" x14ac:dyDescent="0.3">
      <c r="A7" s="334"/>
      <c r="B7" s="337"/>
      <c r="C7" s="340"/>
      <c r="D7" s="343"/>
      <c r="E7" s="334"/>
      <c r="F7" s="331"/>
      <c r="G7" s="288"/>
      <c r="H7" s="314"/>
      <c r="I7" s="177"/>
      <c r="J7" s="138"/>
      <c r="K7" s="106">
        <f>-IF(ISBLANK(J7),0,VLOOKUP(J7,'Mitigations x Values'!$C$2:$E$25,3,FALSE))</f>
        <v>0</v>
      </c>
      <c r="L7" s="239"/>
      <c r="N7" s="288"/>
    </row>
    <row r="8" spans="1:14" ht="40.799999999999997" customHeight="1" x14ac:dyDescent="0.3">
      <c r="A8" s="335"/>
      <c r="B8" s="338"/>
      <c r="C8" s="341"/>
      <c r="D8" s="344"/>
      <c r="E8" s="335"/>
      <c r="F8" s="332"/>
      <c r="G8" s="289"/>
      <c r="H8" s="315"/>
      <c r="I8" s="177"/>
      <c r="J8" s="138"/>
      <c r="K8" s="106">
        <f>-IF(ISBLANK(J8),0,VLOOKUP(J8,'Mitigations x Values'!$C$2:$E$25,3,FALSE))</f>
        <v>0</v>
      </c>
      <c r="L8" s="239"/>
      <c r="N8" s="289"/>
    </row>
    <row r="9" spans="1:14" ht="30.6" customHeight="1" x14ac:dyDescent="0.3">
      <c r="A9" s="293" t="s">
        <v>151</v>
      </c>
      <c r="B9" s="350" t="s">
        <v>123</v>
      </c>
      <c r="C9" s="339">
        <f>VLOOKUP(B9,' Risks x Ratings'!C63:D66,2,FALSE)</f>
        <v>0</v>
      </c>
      <c r="D9" s="342" t="s">
        <v>120</v>
      </c>
      <c r="E9" s="333">
        <f>VLOOKUP(D9,' Risks x Ratings'!$C$105:$D$108,2,FALSE)</f>
        <v>0</v>
      </c>
      <c r="F9" s="330"/>
      <c r="G9" s="287">
        <f t="shared" ref="G9" si="1">IF(E9&gt;0,E9,C9)</f>
        <v>0</v>
      </c>
      <c r="H9" s="313" t="str">
        <f>IF(G9&gt;=3,"Mitigation Required", "No Mitigation Required")</f>
        <v>No Mitigation Required</v>
      </c>
      <c r="I9" s="177"/>
      <c r="J9" s="231"/>
      <c r="K9" s="107">
        <f>-IF(ISBLANK(J9),0,VLOOKUP(J9,'Mitigations x Values'!$C$2:$E$25,3,FALSE))</f>
        <v>0</v>
      </c>
      <c r="L9" s="240"/>
      <c r="N9" s="287">
        <f t="shared" ref="N9" si="2">IF(G9&gt;1,MAX(1,G9*(1+K9)*(1+K10)*(1+K11)),G9)</f>
        <v>0</v>
      </c>
    </row>
    <row r="10" spans="1:14" ht="30.6" customHeight="1" x14ac:dyDescent="0.3">
      <c r="A10" s="294"/>
      <c r="B10" s="351"/>
      <c r="C10" s="340"/>
      <c r="D10" s="343"/>
      <c r="E10" s="334"/>
      <c r="F10" s="331"/>
      <c r="G10" s="288"/>
      <c r="H10" s="314"/>
      <c r="I10" s="177"/>
      <c r="J10" s="231"/>
      <c r="K10" s="107">
        <f>-IF(ISBLANK(J10),0,VLOOKUP(J10,'Mitigations x Values'!$C$2:$E$25,3,FALSE))</f>
        <v>0</v>
      </c>
      <c r="L10" s="240"/>
      <c r="N10" s="288"/>
    </row>
    <row r="11" spans="1:14" ht="30.6" customHeight="1" x14ac:dyDescent="0.3">
      <c r="A11" s="295"/>
      <c r="B11" s="352"/>
      <c r="C11" s="341"/>
      <c r="D11" s="344"/>
      <c r="E11" s="335"/>
      <c r="F11" s="332"/>
      <c r="G11" s="289"/>
      <c r="H11" s="315"/>
      <c r="I11" s="177"/>
      <c r="J11" s="231"/>
      <c r="K11" s="107">
        <f>-IF(ISBLANK(J11),0,VLOOKUP(J11,'Mitigations x Values'!$C$2:$E$25,3,FALSE))</f>
        <v>0</v>
      </c>
      <c r="L11" s="240"/>
      <c r="N11" s="289"/>
    </row>
    <row r="12" spans="1:14" ht="31.8" customHeight="1" x14ac:dyDescent="0.3">
      <c r="A12" s="296" t="s">
        <v>124</v>
      </c>
      <c r="B12" s="353" t="s">
        <v>198</v>
      </c>
      <c r="C12" s="356">
        <f>VLOOKUP(B12,' Risks x Ratings'!C68:D71,2,FALSE)</f>
        <v>0</v>
      </c>
      <c r="D12" s="359" t="s">
        <v>120</v>
      </c>
      <c r="E12" s="333">
        <f>VLOOKUP(D12,' Risks x Ratings'!$C$105:$D$108,2,FALSE)</f>
        <v>0</v>
      </c>
      <c r="F12" s="322"/>
      <c r="G12" s="287">
        <f t="shared" ref="G12" si="3">IF(E12&gt;0,E12,C12)</f>
        <v>0</v>
      </c>
      <c r="H12" s="319" t="str">
        <f>IF(G12&gt;=3,"Mitigation Required", "No Mitigation Required")</f>
        <v>No Mitigation Required</v>
      </c>
      <c r="I12" s="177"/>
      <c r="J12" s="232"/>
      <c r="K12" s="105">
        <f>-IF(ISBLANK(J12),0,VLOOKUP(J12,'Mitigations x Values'!$C$2:$E$25,3,FALSE))</f>
        <v>0</v>
      </c>
      <c r="L12" s="241"/>
      <c r="N12" s="287">
        <f t="shared" ref="N12" si="4">IF(G12&gt;1,MAX(1,G12*(1+K12)*(1+K13)*(1+K14)),G12)</f>
        <v>0</v>
      </c>
    </row>
    <row r="13" spans="1:14" ht="31.8" customHeight="1" x14ac:dyDescent="0.3">
      <c r="A13" s="297"/>
      <c r="B13" s="354"/>
      <c r="C13" s="357"/>
      <c r="D13" s="360"/>
      <c r="E13" s="334"/>
      <c r="F13" s="323"/>
      <c r="G13" s="288"/>
      <c r="H13" s="320"/>
      <c r="I13" s="177"/>
      <c r="J13" s="232"/>
      <c r="K13" s="105">
        <f>-IF(ISBLANK(J13),0,VLOOKUP(J13,'Mitigations x Values'!$C$2:$E$25,3,FALSE))</f>
        <v>0</v>
      </c>
      <c r="L13" s="241"/>
      <c r="N13" s="288"/>
    </row>
    <row r="14" spans="1:14" ht="31.8" customHeight="1" x14ac:dyDescent="0.3">
      <c r="A14" s="298"/>
      <c r="B14" s="355"/>
      <c r="C14" s="358"/>
      <c r="D14" s="361"/>
      <c r="E14" s="335"/>
      <c r="F14" s="324"/>
      <c r="G14" s="289"/>
      <c r="H14" s="321"/>
      <c r="I14" s="177"/>
      <c r="J14" s="232"/>
      <c r="K14" s="105">
        <f>-IF(ISBLANK(J14),0,VLOOKUP(J14,'Mitigations x Values'!$C$2:$E$25,3,FALSE))</f>
        <v>0</v>
      </c>
      <c r="L14" s="241"/>
      <c r="N14" s="289"/>
    </row>
    <row r="15" spans="1:14" ht="40.200000000000003" customHeight="1" x14ac:dyDescent="0.3">
      <c r="A15" s="346" t="s">
        <v>206</v>
      </c>
      <c r="B15" s="347" t="s">
        <v>53</v>
      </c>
      <c r="C15" s="348">
        <f>VLOOKUP(B15,' Risks x Ratings'!$C$93:$D$96,2,FALSE)</f>
        <v>0</v>
      </c>
      <c r="D15" s="349" t="s">
        <v>120</v>
      </c>
      <c r="E15" s="333">
        <f>VLOOKUP(D15,' Risks x Ratings'!$C$105:$D$108,2,FALSE)</f>
        <v>0</v>
      </c>
      <c r="F15" s="280"/>
      <c r="G15" s="287">
        <f t="shared" ref="G15" si="5">IF(E15&gt;0,E15,C15)</f>
        <v>0</v>
      </c>
      <c r="H15" s="325" t="str">
        <f>IF(G15&gt;=3,"Mitigation Required", "No Mitigation Required")</f>
        <v>No Mitigation Required</v>
      </c>
      <c r="I15" s="177"/>
      <c r="J15" s="233"/>
      <c r="K15" s="106">
        <f>-IF(ISBLANK(J15),0,VLOOKUP(J15,'Mitigations x Values'!$C$2:$E$25,3,FALSE))</f>
        <v>0</v>
      </c>
      <c r="L15" s="239"/>
      <c r="N15" s="287">
        <f t="shared" ref="N15" si="6">IF(G15&gt;1,MAX(1,G15*(1+K15)*(1+K16)*(1+K17)),G15)</f>
        <v>0</v>
      </c>
    </row>
    <row r="16" spans="1:14" ht="40.200000000000003" customHeight="1" x14ac:dyDescent="0.3">
      <c r="A16" s="346"/>
      <c r="B16" s="347"/>
      <c r="C16" s="348"/>
      <c r="D16" s="349"/>
      <c r="E16" s="334"/>
      <c r="F16" s="280"/>
      <c r="G16" s="288"/>
      <c r="H16" s="325"/>
      <c r="I16" s="177"/>
      <c r="J16" s="233"/>
      <c r="K16" s="106">
        <f>-IF(ISBLANK(J16),0,VLOOKUP(J16,'Mitigations x Values'!$C$2:$E$25,3,FALSE))</f>
        <v>0</v>
      </c>
      <c r="L16" s="239"/>
      <c r="N16" s="288"/>
    </row>
    <row r="17" spans="1:14" ht="40.200000000000003" customHeight="1" x14ac:dyDescent="0.3">
      <c r="A17" s="346"/>
      <c r="B17" s="347"/>
      <c r="C17" s="348"/>
      <c r="D17" s="349"/>
      <c r="E17" s="335"/>
      <c r="F17" s="280"/>
      <c r="G17" s="289"/>
      <c r="H17" s="325"/>
      <c r="I17" s="177"/>
      <c r="J17" s="233"/>
      <c r="K17" s="106">
        <f>-IF(ISBLANK(J17),0,VLOOKUP(J17,'Mitigations x Values'!$C$2:$E$25,3,FALSE))</f>
        <v>0</v>
      </c>
      <c r="L17" s="239"/>
      <c r="N17" s="289"/>
    </row>
    <row r="18" spans="1:14" x14ac:dyDescent="0.3">
      <c r="A18" s="290" t="s">
        <v>94</v>
      </c>
      <c r="B18" s="291"/>
      <c r="C18" s="77" t="s">
        <v>103</v>
      </c>
      <c r="D18" s="290" t="s">
        <v>95</v>
      </c>
      <c r="E18" s="318"/>
      <c r="F18" s="318"/>
      <c r="G18" s="86"/>
      <c r="H18" s="87"/>
      <c r="I18" s="177"/>
      <c r="J18" s="234"/>
      <c r="K18" s="86"/>
      <c r="L18" s="151"/>
      <c r="N18" s="100"/>
    </row>
    <row r="19" spans="1:14" ht="28.2" customHeight="1" x14ac:dyDescent="0.3">
      <c r="A19" s="293" t="s">
        <v>49</v>
      </c>
      <c r="B19" s="316" t="s">
        <v>211</v>
      </c>
      <c r="C19" s="292">
        <f>VLOOKUP(B19,' Risks x Ratings'!$C$98:$D$101,2,FALSE)</f>
        <v>0</v>
      </c>
      <c r="D19" s="317"/>
      <c r="E19" s="317"/>
      <c r="F19" s="317"/>
      <c r="G19" s="292">
        <f>C19</f>
        <v>0</v>
      </c>
      <c r="H19" s="300" t="str">
        <f>IF(G19&gt;=3,"Mitigation Required", "No Mitigation Required")</f>
        <v>No Mitigation Required</v>
      </c>
      <c r="I19" s="177"/>
      <c r="J19" s="235"/>
      <c r="K19" s="104">
        <f>-IF(ISBLANK(J19),0,VLOOKUP(J19,'Mitigations x Values'!$C$2:$E$25,3,FALSE))</f>
        <v>0</v>
      </c>
      <c r="L19" s="242"/>
      <c r="N19" s="287">
        <f>IF(G19&gt;1,MAX(1,G19*(1+K19)*(1+K20)*(1+K21)),G19)</f>
        <v>0</v>
      </c>
    </row>
    <row r="20" spans="1:14" ht="28.2" customHeight="1" x14ac:dyDescent="0.3">
      <c r="A20" s="294"/>
      <c r="B20" s="316"/>
      <c r="C20" s="292"/>
      <c r="D20" s="317"/>
      <c r="E20" s="317"/>
      <c r="F20" s="317"/>
      <c r="G20" s="292"/>
      <c r="H20" s="300"/>
      <c r="I20" s="177"/>
      <c r="J20" s="232"/>
      <c r="K20" s="104">
        <f>-IF(ISBLANK(J20),0,VLOOKUP(J20,'Mitigations x Values'!$C$2:$E$25,3,FALSE))</f>
        <v>0</v>
      </c>
      <c r="L20" s="243"/>
      <c r="N20" s="288"/>
    </row>
    <row r="21" spans="1:14" ht="28.2" customHeight="1" x14ac:dyDescent="0.3">
      <c r="A21" s="294"/>
      <c r="B21" s="316"/>
      <c r="C21" s="292"/>
      <c r="D21" s="317"/>
      <c r="E21" s="317"/>
      <c r="F21" s="317"/>
      <c r="G21" s="292"/>
      <c r="H21" s="300"/>
      <c r="I21" s="177"/>
      <c r="J21" s="236"/>
      <c r="K21" s="104">
        <f>-IF(ISBLANK(J21),0,VLOOKUP(J21,'Mitigations x Values'!$C$2:$E$25,3,FALSE))</f>
        <v>0</v>
      </c>
      <c r="L21" s="244"/>
      <c r="N21" s="289"/>
    </row>
    <row r="22" spans="1:14" ht="28.2" customHeight="1" x14ac:dyDescent="0.3">
      <c r="A22" s="294"/>
      <c r="B22" s="326" t="s">
        <v>211</v>
      </c>
      <c r="C22" s="293">
        <f>VLOOKUP(B22,' Risks x Ratings'!$C$98:$D$101,2,FALSE)</f>
        <v>0</v>
      </c>
      <c r="D22" s="327"/>
      <c r="E22" s="327"/>
      <c r="F22" s="327"/>
      <c r="G22" s="328">
        <f t="shared" ref="G22:G31" si="7">C22</f>
        <v>0</v>
      </c>
      <c r="H22" s="325" t="str">
        <f>IF(G22&gt;=3,"Mitigation Required", "No Mitigation Required")</f>
        <v>No Mitigation Required</v>
      </c>
      <c r="I22" s="177"/>
      <c r="J22" s="233"/>
      <c r="K22" s="104">
        <f>-IF(ISBLANK(J22),0,VLOOKUP(J22,'Mitigations x Values'!$C$2:$E$25,3,FALSE))</f>
        <v>0</v>
      </c>
      <c r="L22" s="245"/>
      <c r="N22" s="287">
        <f t="shared" ref="N22" si="8">IF(G22&gt;1,MAX(1,G22*(1+K22)*(1+K23)*(1+K24)),G22)</f>
        <v>0</v>
      </c>
    </row>
    <row r="23" spans="1:14" ht="28.2" customHeight="1" x14ac:dyDescent="0.3">
      <c r="A23" s="294"/>
      <c r="B23" s="326"/>
      <c r="C23" s="294"/>
      <c r="D23" s="327"/>
      <c r="E23" s="327"/>
      <c r="F23" s="327"/>
      <c r="G23" s="328"/>
      <c r="H23" s="325"/>
      <c r="I23" s="177"/>
      <c r="J23" s="233"/>
      <c r="K23" s="104">
        <f>-IF(ISBLANK(J23),0,VLOOKUP(J23,'Mitigations x Values'!$C$2:$E$25,3,FALSE))</f>
        <v>0</v>
      </c>
      <c r="L23" s="245"/>
      <c r="N23" s="288"/>
    </row>
    <row r="24" spans="1:14" ht="28.2" customHeight="1" x14ac:dyDescent="0.3">
      <c r="A24" s="294"/>
      <c r="B24" s="326"/>
      <c r="C24" s="295"/>
      <c r="D24" s="327"/>
      <c r="E24" s="327"/>
      <c r="F24" s="327"/>
      <c r="G24" s="328"/>
      <c r="H24" s="325"/>
      <c r="I24" s="177"/>
      <c r="J24" s="237"/>
      <c r="K24" s="104">
        <f>-IF(ISBLANK(J24),0,VLOOKUP(J24,'Mitigations x Values'!$C$2:$E$25,3,FALSE))</f>
        <v>0</v>
      </c>
      <c r="L24" s="246"/>
      <c r="N24" s="289"/>
    </row>
    <row r="25" spans="1:14" ht="28.2" customHeight="1" x14ac:dyDescent="0.3">
      <c r="A25" s="294"/>
      <c r="B25" s="316" t="s">
        <v>211</v>
      </c>
      <c r="C25" s="296">
        <f>VLOOKUP(B25,' Risks x Ratings'!$C$98:$D$101,2,FALSE)</f>
        <v>0</v>
      </c>
      <c r="D25" s="299"/>
      <c r="E25" s="299"/>
      <c r="F25" s="299"/>
      <c r="G25" s="292">
        <f t="shared" si="7"/>
        <v>0</v>
      </c>
      <c r="H25" s="300" t="str">
        <f>IF(G25&gt;=3,"Mitigation Required", "No Mitigation Required")</f>
        <v>No Mitigation Required</v>
      </c>
      <c r="I25" s="177"/>
      <c r="J25" s="232"/>
      <c r="K25" s="104">
        <f>-IF(ISBLANK(J25),0,VLOOKUP(J25,'Mitigations x Values'!$C$2:$E$25,3,FALSE))</f>
        <v>0</v>
      </c>
      <c r="L25" s="243"/>
      <c r="N25" s="287">
        <f t="shared" ref="N25" si="9">IF(G25&gt;1,MAX(1,G25*(1+K25)*(1+K26)*(1+K27)),G25)</f>
        <v>0</v>
      </c>
    </row>
    <row r="26" spans="1:14" ht="28.2" customHeight="1" x14ac:dyDescent="0.3">
      <c r="A26" s="294"/>
      <c r="B26" s="316"/>
      <c r="C26" s="297"/>
      <c r="D26" s="299"/>
      <c r="E26" s="299"/>
      <c r="F26" s="299"/>
      <c r="G26" s="292"/>
      <c r="H26" s="300"/>
      <c r="I26" s="177"/>
      <c r="J26" s="232"/>
      <c r="K26" s="104">
        <f>-IF(ISBLANK(J26),0,VLOOKUP(J26,'Mitigations x Values'!$C$2:$E$25,3,FALSE))</f>
        <v>0</v>
      </c>
      <c r="L26" s="243"/>
      <c r="N26" s="288"/>
    </row>
    <row r="27" spans="1:14" ht="28.2" customHeight="1" x14ac:dyDescent="0.3">
      <c r="A27" s="294"/>
      <c r="B27" s="316"/>
      <c r="C27" s="298"/>
      <c r="D27" s="299"/>
      <c r="E27" s="299"/>
      <c r="F27" s="299"/>
      <c r="G27" s="292"/>
      <c r="H27" s="300"/>
      <c r="I27" s="177"/>
      <c r="J27" s="232"/>
      <c r="K27" s="104">
        <f>-IF(ISBLANK(J27),0,VLOOKUP(J27,'Mitigations x Values'!$C$2:$E$25,3,FALSE))</f>
        <v>0</v>
      </c>
      <c r="L27" s="243"/>
      <c r="N27" s="289"/>
    </row>
    <row r="28" spans="1:14" ht="28.2" customHeight="1" x14ac:dyDescent="0.3">
      <c r="A28" s="294"/>
      <c r="B28" s="301" t="s">
        <v>211</v>
      </c>
      <c r="C28" s="293">
        <f>VLOOKUP(B28,' Risks x Ratings'!$C$98:$D$101,2,FALSE)</f>
        <v>0</v>
      </c>
      <c r="D28" s="304"/>
      <c r="E28" s="305"/>
      <c r="F28" s="306"/>
      <c r="G28" s="287">
        <f t="shared" si="7"/>
        <v>0</v>
      </c>
      <c r="H28" s="313" t="str">
        <f>IF(G28&gt;=3,"Mitigation Required", "No Mitigation Required")</f>
        <v>No Mitigation Required</v>
      </c>
      <c r="I28" s="177"/>
      <c r="J28" s="205"/>
      <c r="K28" s="104">
        <f>-IF(ISBLANK(J28),0,VLOOKUP(J28,'Mitigations x Values'!$C$2:$E$25,3,FALSE))</f>
        <v>0</v>
      </c>
      <c r="L28" s="247"/>
      <c r="N28" s="287">
        <f t="shared" ref="N28" si="10">IF(G28&gt;1,MAX(1,G28*(1+K28)*(1+K29)*(1+K30)),G28)</f>
        <v>0</v>
      </c>
    </row>
    <row r="29" spans="1:14" ht="28.2" customHeight="1" x14ac:dyDescent="0.3">
      <c r="A29" s="294"/>
      <c r="B29" s="302"/>
      <c r="C29" s="294"/>
      <c r="D29" s="307"/>
      <c r="E29" s="308"/>
      <c r="F29" s="309"/>
      <c r="G29" s="288"/>
      <c r="H29" s="314"/>
      <c r="I29" s="177"/>
      <c r="J29" s="205"/>
      <c r="K29" s="104">
        <f>-IF(ISBLANK(J29),0,VLOOKUP(J29,'Mitigations x Values'!$C$2:$E$25,3,FALSE))</f>
        <v>0</v>
      </c>
      <c r="L29" s="247"/>
      <c r="N29" s="288"/>
    </row>
    <row r="30" spans="1:14" ht="28.2" customHeight="1" x14ac:dyDescent="0.3">
      <c r="A30" s="294"/>
      <c r="B30" s="303"/>
      <c r="C30" s="295"/>
      <c r="D30" s="310"/>
      <c r="E30" s="311"/>
      <c r="F30" s="312"/>
      <c r="G30" s="289"/>
      <c r="H30" s="315"/>
      <c r="I30" s="177"/>
      <c r="J30" s="205"/>
      <c r="K30" s="104">
        <f>-IF(ISBLANK(J30),0,VLOOKUP(J30,'Mitigations x Values'!$C$2:$E$25,3,FALSE))</f>
        <v>0</v>
      </c>
      <c r="L30" s="248"/>
      <c r="N30" s="289"/>
    </row>
    <row r="31" spans="1:14" ht="28.2" customHeight="1" x14ac:dyDescent="0.3">
      <c r="A31" s="294"/>
      <c r="B31" s="316" t="s">
        <v>211</v>
      </c>
      <c r="C31" s="296">
        <f>VLOOKUP(B31,' Risks x Ratings'!$C$98:$D$101,2,FALSE)</f>
        <v>0</v>
      </c>
      <c r="D31" s="299"/>
      <c r="E31" s="299"/>
      <c r="F31" s="299"/>
      <c r="G31" s="292">
        <f t="shared" si="7"/>
        <v>0</v>
      </c>
      <c r="H31" s="300" t="str">
        <f>IF(G31&gt;=3,"Mitigation Required", "No Mitigation Required")</f>
        <v>No Mitigation Required</v>
      </c>
      <c r="I31" s="177"/>
      <c r="J31" s="238"/>
      <c r="K31" s="104">
        <f>-IF(ISBLANK(J31),0,VLOOKUP(J31,'Mitigations x Values'!$C$2:$E$25,3,FALSE))</f>
        <v>0</v>
      </c>
      <c r="L31" s="249"/>
      <c r="N31" s="287">
        <f t="shared" ref="N31" si="11">IF(G31&gt;1,MAX(1,G31*(1+K31)*(1+K32)*(1+K33)),G31)</f>
        <v>0</v>
      </c>
    </row>
    <row r="32" spans="1:14" ht="28.2" customHeight="1" x14ac:dyDescent="0.3">
      <c r="A32" s="294"/>
      <c r="B32" s="316"/>
      <c r="C32" s="297"/>
      <c r="D32" s="299"/>
      <c r="E32" s="299"/>
      <c r="F32" s="299"/>
      <c r="G32" s="292"/>
      <c r="H32" s="300"/>
      <c r="I32" s="177"/>
      <c r="J32" s="238"/>
      <c r="K32" s="104">
        <f>-IF(ISBLANK(J32),0,VLOOKUP(J32,'Mitigations x Values'!$C$2:$E$25,3,FALSE))</f>
        <v>0</v>
      </c>
      <c r="L32" s="249"/>
      <c r="N32" s="288"/>
    </row>
    <row r="33" spans="1:14" ht="28.2" customHeight="1" x14ac:dyDescent="0.3">
      <c r="A33" s="295"/>
      <c r="B33" s="316"/>
      <c r="C33" s="298"/>
      <c r="D33" s="299"/>
      <c r="E33" s="299"/>
      <c r="F33" s="299"/>
      <c r="G33" s="292"/>
      <c r="H33" s="300"/>
      <c r="I33" s="177"/>
      <c r="J33" s="238"/>
      <c r="K33" s="104">
        <f>-IF(ISBLANK(J33),0,VLOOKUP(J33,'Mitigations x Values'!$C$2:$E$25,3,FALSE))</f>
        <v>0</v>
      </c>
      <c r="L33" s="249"/>
      <c r="N33" s="289"/>
    </row>
    <row r="34" spans="1:14" ht="33" customHeight="1" thickBot="1" x14ac:dyDescent="0.45">
      <c r="A34" s="90"/>
      <c r="B34" s="91"/>
      <c r="C34" s="92"/>
      <c r="D34" s="92"/>
      <c r="E34" s="93"/>
      <c r="F34" s="94" t="s">
        <v>496</v>
      </c>
      <c r="G34" s="95">
        <f>SUMIF(G6:G31,"&gt;1")</f>
        <v>0</v>
      </c>
      <c r="H34" s="92"/>
      <c r="I34" s="177"/>
      <c r="J34" s="94"/>
      <c r="K34" s="94">
        <f>SUM(K19:K33,K6:K14)</f>
        <v>0</v>
      </c>
      <c r="L34" s="91"/>
      <c r="M34" s="179"/>
      <c r="N34" s="92">
        <f>SUM(N6:N33)</f>
        <v>0</v>
      </c>
    </row>
    <row r="35" spans="1:14" ht="15" thickTop="1" x14ac:dyDescent="0.3"/>
    <row r="43" spans="1:14" x14ac:dyDescent="0.3">
      <c r="B43" s="61"/>
      <c r="C43" s="19"/>
    </row>
    <row r="46" spans="1:14" x14ac:dyDescent="0.3">
      <c r="B46" s="61"/>
      <c r="C46" s="19"/>
      <c r="D46" s="81"/>
    </row>
    <row r="48" spans="1:14" x14ac:dyDescent="0.3">
      <c r="D48" s="82"/>
    </row>
    <row r="49" spans="2:6" x14ac:dyDescent="0.3">
      <c r="D49" s="82"/>
    </row>
    <row r="50" spans="2:6" x14ac:dyDescent="0.3">
      <c r="D50" s="82"/>
    </row>
    <row r="51" spans="2:6" x14ac:dyDescent="0.3">
      <c r="D51" s="82"/>
    </row>
    <row r="52" spans="2:6" x14ac:dyDescent="0.3">
      <c r="B52" s="88"/>
      <c r="C52" s="62"/>
      <c r="D52" s="82"/>
    </row>
    <row r="55" spans="2:6" x14ac:dyDescent="0.3">
      <c r="E55" s="71"/>
      <c r="F55" s="71"/>
    </row>
    <row r="56" spans="2:6" x14ac:dyDescent="0.3">
      <c r="B56" s="61"/>
      <c r="C56" s="19"/>
      <c r="D56" s="82"/>
    </row>
    <row r="57" spans="2:6" x14ac:dyDescent="0.3">
      <c r="D57" s="82"/>
    </row>
    <row r="58" spans="2:6" x14ac:dyDescent="0.3">
      <c r="B58" s="61"/>
      <c r="C58" s="19"/>
      <c r="D58" s="82"/>
    </row>
    <row r="59" spans="2:6" x14ac:dyDescent="0.3">
      <c r="D59" s="82"/>
    </row>
    <row r="63" spans="2:6" x14ac:dyDescent="0.3">
      <c r="D63" s="82"/>
    </row>
    <row r="64" spans="2:6" x14ac:dyDescent="0.3">
      <c r="B64" s="88"/>
      <c r="C64" s="62"/>
      <c r="D64" s="82"/>
    </row>
    <row r="65" spans="2:4" x14ac:dyDescent="0.3">
      <c r="D65" s="82"/>
    </row>
    <row r="66" spans="2:4" x14ac:dyDescent="0.3">
      <c r="D66" s="82"/>
    </row>
    <row r="68" spans="2:4" x14ac:dyDescent="0.3">
      <c r="B68" s="61"/>
      <c r="C68" s="19"/>
    </row>
    <row r="70" spans="2:4" x14ac:dyDescent="0.3">
      <c r="B70" s="61"/>
      <c r="C70" s="19"/>
    </row>
    <row r="71" spans="2:4" x14ac:dyDescent="0.3">
      <c r="D71" s="82"/>
    </row>
    <row r="72" spans="2:4" x14ac:dyDescent="0.3">
      <c r="D72" s="82"/>
    </row>
    <row r="73" spans="2:4" x14ac:dyDescent="0.3">
      <c r="D73" s="82"/>
    </row>
    <row r="74" spans="2:4" x14ac:dyDescent="0.3">
      <c r="D74" s="82"/>
    </row>
    <row r="77" spans="2:4" x14ac:dyDescent="0.3">
      <c r="B77" s="89"/>
    </row>
    <row r="78" spans="2:4" x14ac:dyDescent="0.3">
      <c r="B78" s="89"/>
    </row>
  </sheetData>
  <sheetProtection algorithmName="SHA-512" hashValue="UiOvmmfBz0/Dq2IBhWZH8tDe++byb/i7GpG7COSiZx6GIp6d4K/ROXXD5Q22GBQ6RdF39qX2TMA1x/gA0iAiZg==" saltValue="1s422r5cvkw5COTwQ211XA==" spinCount="100000" sheet="1" objects="1" scenarios="1"/>
  <mergeCells count="72">
    <mergeCell ref="C12:C14"/>
    <mergeCell ref="D12:D14"/>
    <mergeCell ref="E12:E14"/>
    <mergeCell ref="C1:H2"/>
    <mergeCell ref="A15:A17"/>
    <mergeCell ref="B15:B17"/>
    <mergeCell ref="C15:C17"/>
    <mergeCell ref="D15:D17"/>
    <mergeCell ref="E15:E17"/>
    <mergeCell ref="A9:A11"/>
    <mergeCell ref="B9:B11"/>
    <mergeCell ref="C9:C11"/>
    <mergeCell ref="D9:D11"/>
    <mergeCell ref="E9:E11"/>
    <mergeCell ref="G9:G11"/>
    <mergeCell ref="H9:H11"/>
    <mergeCell ref="F9:F11"/>
    <mergeCell ref="A12:A14"/>
    <mergeCell ref="B12:B14"/>
    <mergeCell ref="J4:L4"/>
    <mergeCell ref="A4:H4"/>
    <mergeCell ref="F6:F8"/>
    <mergeCell ref="G6:G8"/>
    <mergeCell ref="A6:A8"/>
    <mergeCell ref="H6:H8"/>
    <mergeCell ref="B6:B8"/>
    <mergeCell ref="C6:C8"/>
    <mergeCell ref="D6:D8"/>
    <mergeCell ref="E6:E8"/>
    <mergeCell ref="H25:H27"/>
    <mergeCell ref="B22:B24"/>
    <mergeCell ref="C22:C24"/>
    <mergeCell ref="D22:F24"/>
    <mergeCell ref="G22:G24"/>
    <mergeCell ref="H22:H24"/>
    <mergeCell ref="B25:B27"/>
    <mergeCell ref="G19:G21"/>
    <mergeCell ref="D18:F18"/>
    <mergeCell ref="H19:H21"/>
    <mergeCell ref="H12:H14"/>
    <mergeCell ref="F12:F14"/>
    <mergeCell ref="G12:G14"/>
    <mergeCell ref="F15:F17"/>
    <mergeCell ref="G15:G17"/>
    <mergeCell ref="H15:H17"/>
    <mergeCell ref="B31:B33"/>
    <mergeCell ref="C31:C33"/>
    <mergeCell ref="D31:F33"/>
    <mergeCell ref="B19:B21"/>
    <mergeCell ref="C19:C21"/>
    <mergeCell ref="D19:F21"/>
    <mergeCell ref="N6:N8"/>
    <mergeCell ref="N9:N11"/>
    <mergeCell ref="N12:N14"/>
    <mergeCell ref="N19:N21"/>
    <mergeCell ref="N15:N17"/>
    <mergeCell ref="N31:N33"/>
    <mergeCell ref="N22:N24"/>
    <mergeCell ref="N25:N27"/>
    <mergeCell ref="N28:N30"/>
    <mergeCell ref="A18:B18"/>
    <mergeCell ref="G31:G33"/>
    <mergeCell ref="G25:G27"/>
    <mergeCell ref="A19:A33"/>
    <mergeCell ref="C25:C27"/>
    <mergeCell ref="D25:F27"/>
    <mergeCell ref="H31:H33"/>
    <mergeCell ref="B28:B30"/>
    <mergeCell ref="C28:C30"/>
    <mergeCell ref="D28:F30"/>
    <mergeCell ref="G28:G30"/>
    <mergeCell ref="H28:H30"/>
  </mergeCells>
  <conditionalFormatting sqref="A2">
    <cfRule type="containsText" dxfId="268" priority="2" operator="containsText" text="This risk is present">
      <formula>NOT(ISERROR(SEARCH("This risk is present",A2)))</formula>
    </cfRule>
  </conditionalFormatting>
  <conditionalFormatting sqref="A4:XFD34">
    <cfRule type="expression" dxfId="267" priority="1">
      <formula>EXACT("This risk is not present or applicable",$A$2)</formula>
    </cfRule>
  </conditionalFormatting>
  <conditionalFormatting sqref="G6 G9 G12 G19 G22 G25 G28 G31">
    <cfRule type="cellIs" dxfId="266" priority="22" operator="between">
      <formula>3</formula>
      <formula>4.9</formula>
    </cfRule>
    <cfRule type="cellIs" dxfId="265" priority="36" operator="greaterThanOrEqual">
      <formula>5</formula>
    </cfRule>
    <cfRule type="cellIs" dxfId="264" priority="37" operator="between">
      <formula>0</formula>
      <formula>2.9</formula>
    </cfRule>
  </conditionalFormatting>
  <conditionalFormatting sqref="G15">
    <cfRule type="cellIs" dxfId="263" priority="6" operator="between">
      <formula>3</formula>
      <formula>4.9</formula>
    </cfRule>
    <cfRule type="cellIs" dxfId="262" priority="7" operator="greaterThanOrEqual">
      <formula>5</formula>
    </cfRule>
    <cfRule type="cellIs" dxfId="261" priority="8" operator="between">
      <formula>0</formula>
      <formula>2.9</formula>
    </cfRule>
  </conditionalFormatting>
  <conditionalFormatting sqref="N6">
    <cfRule type="cellIs" dxfId="260" priority="15" operator="between">
      <formula>3</formula>
      <formula>4.9</formula>
    </cfRule>
    <cfRule type="cellIs" dxfId="259" priority="16" operator="greaterThanOrEqual">
      <formula>5</formula>
    </cfRule>
    <cfRule type="cellIs" dxfId="258" priority="17" operator="between">
      <formula>0</formula>
      <formula>2.9</formula>
    </cfRule>
  </conditionalFormatting>
  <conditionalFormatting sqref="N9 N12">
    <cfRule type="cellIs" dxfId="257" priority="12" operator="between">
      <formula>3</formula>
      <formula>4.9</formula>
    </cfRule>
    <cfRule type="cellIs" dxfId="256" priority="13" operator="greaterThanOrEqual">
      <formula>5</formula>
    </cfRule>
    <cfRule type="cellIs" dxfId="255" priority="14" operator="between">
      <formula>0</formula>
      <formula>2.9</formula>
    </cfRule>
  </conditionalFormatting>
  <conditionalFormatting sqref="N15">
    <cfRule type="cellIs" dxfId="254" priority="3" operator="between">
      <formula>3</formula>
      <formula>4.9</formula>
    </cfRule>
    <cfRule type="cellIs" dxfId="253" priority="4" operator="greaterThanOrEqual">
      <formula>5</formula>
    </cfRule>
    <cfRule type="cellIs" dxfId="252" priority="5" operator="between">
      <formula>0</formula>
      <formula>2.9</formula>
    </cfRule>
  </conditionalFormatting>
  <conditionalFormatting sqref="N19 N22 N25 N28 N31">
    <cfRule type="cellIs" dxfId="251" priority="9" operator="between">
      <formula>3</formula>
      <formula>4.9</formula>
    </cfRule>
    <cfRule type="cellIs" dxfId="250" priority="10" operator="greaterThanOrEqual">
      <formula>5</formula>
    </cfRule>
    <cfRule type="cellIs" dxfId="249" priority="11" operator="between">
      <formula>0</formula>
      <formula>2.9</formula>
    </cfRule>
  </conditionalFormatting>
  <printOptions horizontalCentered="1" verticalCentered="1"/>
  <pageMargins left="0.25" right="0.25" top="0.75" bottom="0.75" header="0.3" footer="0.3"/>
  <pageSetup scale="63" fitToWidth="0" orientation="portrait" r:id="rId1"/>
  <rowBreaks count="1" manualBreakCount="1">
    <brk id="34" max="16383" man="1"/>
  </rowBreaks>
  <colBreaks count="1" manualBreakCount="1">
    <brk id="8" max="33" man="1"/>
  </colBreaks>
  <legacyDrawing r:id="rId2"/>
  <extLst>
    <ext xmlns:x14="http://schemas.microsoft.com/office/spreadsheetml/2009/9/main" uri="{CCE6A557-97BC-4b89-ADB6-D9C93CAAB3DF}">
      <x14:dataValidations xmlns:xm="http://schemas.microsoft.com/office/excel/2006/main" count="9">
        <x14:dataValidation type="list" showInputMessage="1" showErrorMessage="1" xr:uid="{463CCB3C-B939-4CEE-99A2-694E6ADB2533}">
          <x14:formula1>
            <xm:f>' Risks x Ratings'!$C$105:$C$108</xm:f>
          </x14:formula1>
          <xm:sqref>D9 D12 D15</xm:sqref>
        </x14:dataValidation>
        <x14:dataValidation type="list" showInputMessage="1" showErrorMessage="1" xr:uid="{42FFEAC0-21F4-4FB3-A27E-3B40C2BBC25C}">
          <x14:formula1>
            <xm:f>' Risks x Ratings'!$C$93:$C$96</xm:f>
          </x14:formula1>
          <xm:sqref>B15</xm:sqref>
        </x14:dataValidation>
        <x14:dataValidation type="list" allowBlank="1" showInputMessage="1" showErrorMessage="1" xr:uid="{4848BF82-B4F0-4E74-8407-701E047DD3B1}">
          <x14:formula1>
            <xm:f>' Risks x Ratings'!$C$83:$C$86</xm:f>
          </x14:formula1>
          <xm:sqref>B6:B8</xm:sqref>
        </x14:dataValidation>
        <x14:dataValidation type="list" showInputMessage="1" showErrorMessage="1" xr:uid="{88F6073E-36F8-430B-BB0D-01A0DE168E13}">
          <x14:formula1>
            <xm:f>' Risks x Ratings'!$C$63:$C$66</xm:f>
          </x14:formula1>
          <xm:sqref>B9:B11</xm:sqref>
        </x14:dataValidation>
        <x14:dataValidation type="list" showInputMessage="1" showErrorMessage="1" xr:uid="{D3BB0F2E-1C33-4972-8A8E-33616EC28BE5}">
          <x14:formula1>
            <xm:f>' Risks x Ratings'!$C$68:$C$71</xm:f>
          </x14:formula1>
          <xm:sqref>B12</xm:sqref>
        </x14:dataValidation>
        <x14:dataValidation type="list" allowBlank="1" showInputMessage="1" showErrorMessage="1" xr:uid="{C707CF41-73A1-4642-BD81-DF0E0A783CAF}">
          <x14:formula1>
            <xm:f>' Risks x Ratings'!$C$98:$C$101</xm:f>
          </x14:formula1>
          <xm:sqref>B19:B33</xm:sqref>
        </x14:dataValidation>
        <x14:dataValidation type="list" allowBlank="1" showInputMessage="1" showErrorMessage="1" xr:uid="{180494D2-B1CE-464F-B6B8-86F80B96D817}">
          <x14:formula1>
            <xm:f>'Mitigations x Values'!$C$2:$C$25</xm:f>
          </x14:formula1>
          <xm:sqref>J19:J33 J6:J17</xm:sqref>
        </x14:dataValidation>
        <x14:dataValidation type="list" showInputMessage="1" showErrorMessage="1" xr:uid="{0875ABE7-89F2-42E3-BD19-BC2E3F0274C4}">
          <x14:formula1>
            <xm:f>' Risks x Ratings'!$C$112:$C$114</xm:f>
          </x14:formula1>
          <xm:sqref>D6:D8</xm:sqref>
        </x14:dataValidation>
        <x14:dataValidation type="list" allowBlank="1" showInputMessage="1" showErrorMessage="1" xr:uid="{CF12BCDD-0ED2-4C6C-A908-723C5FD5C9FE}">
          <x14:formula1>
            <xm:f>'Mitigations x Values'!$C$28:$C$29</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B3743-3CFE-467D-99F6-C9721D83810D}">
  <dimension ref="A1:N78"/>
  <sheetViews>
    <sheetView zoomScale="85" zoomScaleNormal="85" workbookViewId="0">
      <pane xSplit="2" ySplit="5" topLeftCell="C6" activePane="bottomRight" state="frozen"/>
      <selection pane="topRight" activeCell="C1" sqref="C1"/>
      <selection pane="bottomLeft" activeCell="A6" sqref="A6"/>
      <selection pane="bottomRight" activeCell="J2" sqref="J2"/>
    </sheetView>
  </sheetViews>
  <sheetFormatPr defaultColWidth="9" defaultRowHeight="14.4" x14ac:dyDescent="0.3"/>
  <cols>
    <col min="1" max="1" width="27.5546875" style="63" customWidth="1"/>
    <col min="2" max="2" width="25.21875" style="26" customWidth="1"/>
    <col min="3" max="3" width="10.88671875" style="1" customWidth="1"/>
    <col min="4" max="4" width="25.21875" style="26" customWidth="1"/>
    <col min="5" max="5" width="11.6640625" customWidth="1"/>
    <col min="6" max="6" width="26.88671875" customWidth="1"/>
    <col min="7" max="7" width="11.109375" style="123" customWidth="1"/>
    <col min="8" max="8" width="14.77734375" style="123" customWidth="1"/>
    <col min="9" max="9" width="1.6640625" style="176" customWidth="1"/>
    <col min="10" max="10" width="54.21875" style="1" customWidth="1"/>
    <col min="11" max="11" width="14" style="123" customWidth="1"/>
    <col min="12" max="12" width="40.44140625" customWidth="1"/>
    <col min="13" max="13" width="2.6640625" style="176" customWidth="1"/>
    <col min="14" max="14" width="20.5546875" style="19" customWidth="1"/>
  </cols>
  <sheetData>
    <row r="1" spans="1:14" ht="27" customHeight="1" x14ac:dyDescent="0.3">
      <c r="A1" s="186" t="s">
        <v>96</v>
      </c>
      <c r="B1" s="187" t="s">
        <v>490</v>
      </c>
      <c r="C1" s="366" t="s">
        <v>494</v>
      </c>
      <c r="D1" s="366"/>
      <c r="E1" s="366"/>
      <c r="F1" s="366"/>
      <c r="G1" s="366"/>
      <c r="H1" s="366"/>
    </row>
    <row r="2" spans="1:14" ht="49.8" customHeight="1" x14ac:dyDescent="0.3">
      <c r="A2" s="175" t="s">
        <v>419</v>
      </c>
      <c r="B2" s="185" t="s">
        <v>489</v>
      </c>
      <c r="C2" s="366"/>
      <c r="D2" s="366"/>
      <c r="E2" s="366"/>
      <c r="F2" s="366"/>
      <c r="G2" s="366"/>
      <c r="H2" s="366"/>
      <c r="J2" s="163"/>
    </row>
    <row r="3" spans="1:14" ht="30" customHeight="1" x14ac:dyDescent="0.3">
      <c r="A3" s="75"/>
      <c r="B3" s="182"/>
      <c r="C3" s="366"/>
      <c r="D3" s="366"/>
      <c r="E3" s="366"/>
      <c r="F3" s="366"/>
      <c r="G3" s="366"/>
      <c r="H3" s="366"/>
    </row>
    <row r="4" spans="1:14" ht="34.65" customHeight="1" x14ac:dyDescent="0.3">
      <c r="A4" s="329" t="s">
        <v>540</v>
      </c>
      <c r="B4" s="329"/>
      <c r="C4" s="329"/>
      <c r="D4" s="329"/>
      <c r="E4" s="329"/>
      <c r="F4" s="329"/>
      <c r="G4" s="329"/>
      <c r="H4" s="329"/>
      <c r="J4" s="329" t="s">
        <v>541</v>
      </c>
      <c r="K4" s="329"/>
      <c r="L4" s="329"/>
    </row>
    <row r="5" spans="1:14" ht="48.6"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30" customHeight="1" x14ac:dyDescent="0.3">
      <c r="A6" s="333" t="s">
        <v>224</v>
      </c>
      <c r="B6" s="336" t="s">
        <v>116</v>
      </c>
      <c r="C6" s="339">
        <f>VLOOKUP(B6,' Risks x Ratings'!C117:D120,2,FALSE)</f>
        <v>0</v>
      </c>
      <c r="D6" s="342" t="s">
        <v>120</v>
      </c>
      <c r="E6" s="333">
        <f>VLOOKUP(D6,' Risks x Ratings'!C112:D114,2,FALSE)</f>
        <v>0</v>
      </c>
      <c r="F6" s="363"/>
      <c r="G6" s="287">
        <f t="shared" ref="G6" si="0">IF(E6&gt;0,E6,C6)</f>
        <v>0</v>
      </c>
      <c r="H6" s="313" t="str">
        <f>IF(G6&gt;=3,"Mitigation Required", "No Mitigation Required")</f>
        <v>No Mitigation Required</v>
      </c>
      <c r="I6" s="177"/>
      <c r="J6" s="138"/>
      <c r="K6" s="191">
        <f>-IF(ISBLANK(J6),0,VLOOKUP(J6,'Mitigations x Values'!$C$2:$E$25,3,FALSE))</f>
        <v>0</v>
      </c>
      <c r="L6" s="148"/>
      <c r="N6" s="287">
        <f>IF(G6&gt;1,MAX(1,G6*(1+K6)*(1+K7)*(1+K8)),G6)</f>
        <v>0</v>
      </c>
    </row>
    <row r="7" spans="1:14" ht="30" customHeight="1" x14ac:dyDescent="0.3">
      <c r="A7" s="334"/>
      <c r="B7" s="337"/>
      <c r="C7" s="340"/>
      <c r="D7" s="343"/>
      <c r="E7" s="334"/>
      <c r="F7" s="364"/>
      <c r="G7" s="288"/>
      <c r="H7" s="314"/>
      <c r="I7" s="177"/>
      <c r="J7" s="138"/>
      <c r="K7" s="191">
        <f>-IF(ISBLANK(J7),0,VLOOKUP(J7,'Mitigations x Values'!$C$2:$E$25,3,FALSE))</f>
        <v>0</v>
      </c>
      <c r="L7" s="148"/>
      <c r="N7" s="288"/>
    </row>
    <row r="8" spans="1:14" ht="30" customHeight="1" x14ac:dyDescent="0.3">
      <c r="A8" s="335"/>
      <c r="B8" s="338"/>
      <c r="C8" s="341"/>
      <c r="D8" s="344"/>
      <c r="E8" s="335"/>
      <c r="F8" s="365"/>
      <c r="G8" s="289"/>
      <c r="H8" s="315"/>
      <c r="I8" s="177"/>
      <c r="J8" s="138"/>
      <c r="K8" s="191">
        <f>-IF(ISBLANK(J8),0,VLOOKUP(J8,'Mitigations x Values'!$C$2:$E$25,3,FALSE))</f>
        <v>0</v>
      </c>
      <c r="L8" s="148"/>
      <c r="N8" s="289"/>
    </row>
    <row r="9" spans="1:14" ht="30" customHeight="1" x14ac:dyDescent="0.3">
      <c r="A9" s="293" t="s">
        <v>151</v>
      </c>
      <c r="B9" s="350" t="s">
        <v>123</v>
      </c>
      <c r="C9" s="339">
        <f>VLOOKUP(B9,' Risks x Ratings'!C63:D66,2,FALSE)</f>
        <v>0</v>
      </c>
      <c r="D9" s="342" t="s">
        <v>120</v>
      </c>
      <c r="E9" s="333">
        <f>VLOOKUP(D9,' Risks x Ratings'!$C$105:$D$108,2,FALSE)</f>
        <v>0</v>
      </c>
      <c r="F9" s="363"/>
      <c r="G9" s="287">
        <f t="shared" ref="G9" si="1">IF(E9&gt;0,E9,C9)</f>
        <v>0</v>
      </c>
      <c r="H9" s="313" t="str">
        <f>IF(G9&gt;=3,"Mitigation Required", "No Mitigation Required")</f>
        <v>No Mitigation Required</v>
      </c>
      <c r="I9" s="177"/>
      <c r="J9" s="139"/>
      <c r="K9" s="190">
        <f>-IF(ISBLANK(J9),0,VLOOKUP(J9,'Mitigations x Values'!$C$2:$E$25,3,FALSE))</f>
        <v>0</v>
      </c>
      <c r="L9" s="149"/>
      <c r="N9" s="287">
        <f t="shared" ref="N9" si="2">IF(G9&gt;1,MAX(1,G9*(1+K9)*(1+K10)*(1+K11)),G9)</f>
        <v>0</v>
      </c>
    </row>
    <row r="10" spans="1:14" ht="30" customHeight="1" x14ac:dyDescent="0.3">
      <c r="A10" s="294"/>
      <c r="B10" s="351"/>
      <c r="C10" s="340"/>
      <c r="D10" s="343"/>
      <c r="E10" s="334"/>
      <c r="F10" s="364"/>
      <c r="G10" s="288"/>
      <c r="H10" s="314"/>
      <c r="I10" s="177"/>
      <c r="J10" s="139"/>
      <c r="K10" s="190">
        <f>-IF(ISBLANK(J10),0,VLOOKUP(J10,'Mitigations x Values'!$C$2:$E$25,3,FALSE))</f>
        <v>0</v>
      </c>
      <c r="L10" s="149"/>
      <c r="N10" s="288"/>
    </row>
    <row r="11" spans="1:14" ht="30" customHeight="1" x14ac:dyDescent="0.3">
      <c r="A11" s="295"/>
      <c r="B11" s="352"/>
      <c r="C11" s="341"/>
      <c r="D11" s="344"/>
      <c r="E11" s="335"/>
      <c r="F11" s="365"/>
      <c r="G11" s="289"/>
      <c r="H11" s="315"/>
      <c r="I11" s="177"/>
      <c r="J11" s="139"/>
      <c r="K11" s="190">
        <f>-IF(ISBLANK(J11),0,VLOOKUP(J11,'Mitigations x Values'!$C$2:$E$25,3,FALSE))</f>
        <v>0</v>
      </c>
      <c r="L11" s="149"/>
      <c r="N11" s="289"/>
    </row>
    <row r="12" spans="1:14" ht="30" customHeight="1" x14ac:dyDescent="0.3">
      <c r="A12" s="296" t="s">
        <v>124</v>
      </c>
      <c r="B12" s="353" t="s">
        <v>198</v>
      </c>
      <c r="C12" s="356">
        <f>VLOOKUP(B12,' Risks x Ratings'!C68:D71,2,FALSE)</f>
        <v>0</v>
      </c>
      <c r="D12" s="359" t="s">
        <v>120</v>
      </c>
      <c r="E12" s="333">
        <f>VLOOKUP(D12,' Risks x Ratings'!$C$105:$D$108,2,FALSE)</f>
        <v>0</v>
      </c>
      <c r="F12" s="367"/>
      <c r="G12" s="287">
        <f t="shared" ref="G12" si="3">IF(E12&gt;0,E12,C12)</f>
        <v>0</v>
      </c>
      <c r="H12" s="319" t="str">
        <f>IF(G12&gt;=3,"Mitigation Required", "No Mitigation Required")</f>
        <v>No Mitigation Required</v>
      </c>
      <c r="I12" s="177"/>
      <c r="J12" s="140"/>
      <c r="K12" s="189">
        <f>-IF(ISBLANK(J12),0,VLOOKUP(J12,'Mitigations x Values'!$C$2:$E$25,3,FALSE))</f>
        <v>0</v>
      </c>
      <c r="L12" s="150"/>
      <c r="N12" s="287">
        <f t="shared" ref="N12" si="4">IF(G12&gt;1,MAX(1,G12*(1+K12)*(1+K13)*(1+K14)),G12)</f>
        <v>0</v>
      </c>
    </row>
    <row r="13" spans="1:14" ht="30" customHeight="1" x14ac:dyDescent="0.3">
      <c r="A13" s="297"/>
      <c r="B13" s="354"/>
      <c r="C13" s="357"/>
      <c r="D13" s="360"/>
      <c r="E13" s="334"/>
      <c r="F13" s="368"/>
      <c r="G13" s="288"/>
      <c r="H13" s="320"/>
      <c r="I13" s="177"/>
      <c r="J13" s="140"/>
      <c r="K13" s="189">
        <f>-IF(ISBLANK(J13),0,VLOOKUP(J13,'Mitigations x Values'!$C$2:$E$25,3,FALSE))</f>
        <v>0</v>
      </c>
      <c r="L13" s="150"/>
      <c r="N13" s="288"/>
    </row>
    <row r="14" spans="1:14" ht="30" customHeight="1" x14ac:dyDescent="0.3">
      <c r="A14" s="298"/>
      <c r="B14" s="355"/>
      <c r="C14" s="358"/>
      <c r="D14" s="361"/>
      <c r="E14" s="335"/>
      <c r="F14" s="369"/>
      <c r="G14" s="289"/>
      <c r="H14" s="321"/>
      <c r="I14" s="177"/>
      <c r="J14" s="140"/>
      <c r="K14" s="189">
        <f>-IF(ISBLANK(J14),0,VLOOKUP(J14,'Mitigations x Values'!$C$2:$E$25,3,FALSE))</f>
        <v>0</v>
      </c>
      <c r="L14" s="150"/>
      <c r="N14" s="289"/>
    </row>
    <row r="15" spans="1:14" ht="30" customHeight="1" x14ac:dyDescent="0.3">
      <c r="A15" s="346" t="s">
        <v>206</v>
      </c>
      <c r="B15" s="347" t="s">
        <v>53</v>
      </c>
      <c r="C15" s="348">
        <f>VLOOKUP(B15,' Risks x Ratings'!$C$93:$D$96,2,FALSE)</f>
        <v>0</v>
      </c>
      <c r="D15" s="349" t="s">
        <v>120</v>
      </c>
      <c r="E15" s="333">
        <f>VLOOKUP(D15,' Risks x Ratings'!$C$105:$D$108,2,FALSE)</f>
        <v>0</v>
      </c>
      <c r="F15" s="362"/>
      <c r="G15" s="287">
        <f t="shared" ref="G15" si="5">IF(E15&gt;0,E15,C15)</f>
        <v>0</v>
      </c>
      <c r="H15" s="325" t="str">
        <f>IF(G15&gt;=3,"Mitigation Required", "No Mitigation Required")</f>
        <v>No Mitigation Required</v>
      </c>
      <c r="I15" s="177"/>
      <c r="J15" s="141"/>
      <c r="K15" s="191">
        <f>-IF(ISBLANK(J15),0,VLOOKUP(J15,'Mitigations x Values'!$C$2:$E$25,3,FALSE))</f>
        <v>0</v>
      </c>
      <c r="L15" s="148"/>
      <c r="N15" s="287">
        <f t="shared" ref="N15" si="6">IF(G15&gt;1,MAX(1,G15*(1+K15)*(1+K16)*(1+K17)),G15)</f>
        <v>0</v>
      </c>
    </row>
    <row r="16" spans="1:14" ht="30" customHeight="1" x14ac:dyDescent="0.3">
      <c r="A16" s="346"/>
      <c r="B16" s="347"/>
      <c r="C16" s="348"/>
      <c r="D16" s="349"/>
      <c r="E16" s="334"/>
      <c r="F16" s="362"/>
      <c r="G16" s="288"/>
      <c r="H16" s="325"/>
      <c r="I16" s="177"/>
      <c r="J16" s="141"/>
      <c r="K16" s="191">
        <f>-IF(ISBLANK(J16),0,VLOOKUP(J16,'Mitigations x Values'!$C$2:$E$25,3,FALSE))</f>
        <v>0</v>
      </c>
      <c r="L16" s="148"/>
      <c r="N16" s="288"/>
    </row>
    <row r="17" spans="1:14" ht="30" customHeight="1" x14ac:dyDescent="0.3">
      <c r="A17" s="346"/>
      <c r="B17" s="347"/>
      <c r="C17" s="348"/>
      <c r="D17" s="349"/>
      <c r="E17" s="335"/>
      <c r="F17" s="362"/>
      <c r="G17" s="289"/>
      <c r="H17" s="325"/>
      <c r="I17" s="177"/>
      <c r="J17" s="141"/>
      <c r="K17" s="191">
        <f>-IF(ISBLANK(J17),0,VLOOKUP(J17,'Mitigations x Values'!$C$2:$E$25,3,FALSE))</f>
        <v>0</v>
      </c>
      <c r="L17" s="148"/>
      <c r="N17" s="289"/>
    </row>
    <row r="18" spans="1:14" x14ac:dyDescent="0.3">
      <c r="A18" s="290" t="s">
        <v>94</v>
      </c>
      <c r="B18" s="291"/>
      <c r="C18" s="77" t="s">
        <v>103</v>
      </c>
      <c r="D18" s="290" t="s">
        <v>95</v>
      </c>
      <c r="E18" s="318"/>
      <c r="F18" s="318"/>
      <c r="G18" s="86"/>
      <c r="H18" s="87"/>
      <c r="I18" s="177"/>
      <c r="J18" s="142"/>
      <c r="K18" s="86"/>
      <c r="L18" s="151"/>
      <c r="N18" s="100"/>
    </row>
    <row r="19" spans="1:14" ht="30.6" customHeight="1" x14ac:dyDescent="0.3">
      <c r="A19" s="293" t="s">
        <v>49</v>
      </c>
      <c r="B19" s="316" t="s">
        <v>211</v>
      </c>
      <c r="C19" s="292">
        <f>VLOOKUP(B19,' Risks x Ratings'!$C$98:$D$101,2,FALSE)</f>
        <v>0</v>
      </c>
      <c r="D19" s="317"/>
      <c r="E19" s="317"/>
      <c r="F19" s="317"/>
      <c r="G19" s="292">
        <f>C19</f>
        <v>0</v>
      </c>
      <c r="H19" s="300" t="str">
        <f>IF(G19&gt;=3,"Mitigation Required", "No Mitigation Required")</f>
        <v>No Mitigation Required</v>
      </c>
      <c r="I19" s="177"/>
      <c r="J19" s="143"/>
      <c r="K19" s="192">
        <f>-IF(ISBLANK(J19),0,VLOOKUP(J19,'Mitigations x Values'!$C$2:$E$25,3,FALSE))</f>
        <v>0</v>
      </c>
      <c r="L19" s="152"/>
      <c r="N19" s="287">
        <f>IF(G19&gt;1,MAX(1,G19*(1+K19)*(1+K20)*(1+K21)),G19)</f>
        <v>0</v>
      </c>
    </row>
    <row r="20" spans="1:14" ht="30.6" customHeight="1" x14ac:dyDescent="0.3">
      <c r="A20" s="294"/>
      <c r="B20" s="316"/>
      <c r="C20" s="292"/>
      <c r="D20" s="317"/>
      <c r="E20" s="317"/>
      <c r="F20" s="317"/>
      <c r="G20" s="292"/>
      <c r="H20" s="300"/>
      <c r="I20" s="177"/>
      <c r="J20" s="140"/>
      <c r="K20" s="192">
        <f>-IF(ISBLANK(J20),0,VLOOKUP(J20,'Mitigations x Values'!$C$2:$E$25,3,FALSE))</f>
        <v>0</v>
      </c>
      <c r="L20" s="153"/>
      <c r="N20" s="288"/>
    </row>
    <row r="21" spans="1:14" ht="30.6" customHeight="1" x14ac:dyDescent="0.3">
      <c r="A21" s="294"/>
      <c r="B21" s="316"/>
      <c r="C21" s="292"/>
      <c r="D21" s="317"/>
      <c r="E21" s="317"/>
      <c r="F21" s="317"/>
      <c r="G21" s="292"/>
      <c r="H21" s="300"/>
      <c r="I21" s="177"/>
      <c r="J21" s="144"/>
      <c r="K21" s="192">
        <f>-IF(ISBLANK(J21),0,VLOOKUP(J21,'Mitigations x Values'!$C$2:$E$25,3,FALSE))</f>
        <v>0</v>
      </c>
      <c r="L21" s="154"/>
      <c r="N21" s="289"/>
    </row>
    <row r="22" spans="1:14" ht="30.6" customHeight="1" x14ac:dyDescent="0.3">
      <c r="A22" s="294"/>
      <c r="B22" s="326" t="s">
        <v>211</v>
      </c>
      <c r="C22" s="293">
        <f>VLOOKUP(B22,' Risks x Ratings'!$C$98:$D$101,2,FALSE)</f>
        <v>0</v>
      </c>
      <c r="D22" s="327"/>
      <c r="E22" s="327"/>
      <c r="F22" s="327"/>
      <c r="G22" s="328">
        <f t="shared" ref="G22:G31" si="7">C22</f>
        <v>0</v>
      </c>
      <c r="H22" s="325" t="str">
        <f>IF(G22&gt;=3,"Mitigation Required", "No Mitigation Required")</f>
        <v>No Mitigation Required</v>
      </c>
      <c r="I22" s="177"/>
      <c r="J22" s="141"/>
      <c r="K22" s="192">
        <f>-IF(ISBLANK(J22),0,VLOOKUP(J22,'Mitigations x Values'!$C$2:$E$25,3,FALSE))</f>
        <v>0</v>
      </c>
      <c r="L22" s="155"/>
      <c r="N22" s="287">
        <f t="shared" ref="N22" si="8">IF(G22&gt;1,MAX(1,G22*(1+K22)*(1+K23)*(1+K24)),G22)</f>
        <v>0</v>
      </c>
    </row>
    <row r="23" spans="1:14" ht="30.6" customHeight="1" x14ac:dyDescent="0.3">
      <c r="A23" s="294"/>
      <c r="B23" s="326"/>
      <c r="C23" s="294"/>
      <c r="D23" s="327"/>
      <c r="E23" s="327"/>
      <c r="F23" s="327"/>
      <c r="G23" s="328"/>
      <c r="H23" s="325"/>
      <c r="I23" s="177"/>
      <c r="J23" s="141"/>
      <c r="K23" s="192">
        <f>-IF(ISBLANK(J23),0,VLOOKUP(J23,'Mitigations x Values'!$C$2:$E$25,3,FALSE))</f>
        <v>0</v>
      </c>
      <c r="L23" s="155"/>
      <c r="N23" s="288"/>
    </row>
    <row r="24" spans="1:14" ht="30.6" customHeight="1" x14ac:dyDescent="0.3">
      <c r="A24" s="294"/>
      <c r="B24" s="326"/>
      <c r="C24" s="295"/>
      <c r="D24" s="327"/>
      <c r="E24" s="327"/>
      <c r="F24" s="327"/>
      <c r="G24" s="328"/>
      <c r="H24" s="325"/>
      <c r="I24" s="177"/>
      <c r="J24" s="145"/>
      <c r="K24" s="192">
        <f>-IF(ISBLANK(J24),0,VLOOKUP(J24,'Mitigations x Values'!$C$2:$E$25,3,FALSE))</f>
        <v>0</v>
      </c>
      <c r="L24" s="156"/>
      <c r="N24" s="289"/>
    </row>
    <row r="25" spans="1:14" ht="30.6" customHeight="1" x14ac:dyDescent="0.3">
      <c r="A25" s="294"/>
      <c r="B25" s="316" t="s">
        <v>211</v>
      </c>
      <c r="C25" s="296">
        <f>VLOOKUP(B25,' Risks x Ratings'!$C$98:$D$101,2,FALSE)</f>
        <v>0</v>
      </c>
      <c r="D25" s="299"/>
      <c r="E25" s="299"/>
      <c r="F25" s="299"/>
      <c r="G25" s="292">
        <f t="shared" si="7"/>
        <v>0</v>
      </c>
      <c r="H25" s="300" t="str">
        <f>IF(G25&gt;=3,"Mitigation Required", "No Mitigation Required")</f>
        <v>No Mitigation Required</v>
      </c>
      <c r="I25" s="177"/>
      <c r="J25" s="140"/>
      <c r="K25" s="192">
        <f>-IF(ISBLANK(J25),0,VLOOKUP(J25,'Mitigations x Values'!$C$2:$E$25,3,FALSE))</f>
        <v>0</v>
      </c>
      <c r="L25" s="153"/>
      <c r="N25" s="287">
        <f t="shared" ref="N25" si="9">IF(G25&gt;1,MAX(1,G25*(1+K25)*(1+K26)*(1+K27)),G25)</f>
        <v>0</v>
      </c>
    </row>
    <row r="26" spans="1:14" ht="30.6" customHeight="1" x14ac:dyDescent="0.3">
      <c r="A26" s="294"/>
      <c r="B26" s="316"/>
      <c r="C26" s="297"/>
      <c r="D26" s="299"/>
      <c r="E26" s="299"/>
      <c r="F26" s="299"/>
      <c r="G26" s="292"/>
      <c r="H26" s="300"/>
      <c r="I26" s="177"/>
      <c r="J26" s="140"/>
      <c r="K26" s="192">
        <f>-IF(ISBLANK(J26),0,VLOOKUP(J26,'Mitigations x Values'!$C$2:$E$25,3,FALSE))</f>
        <v>0</v>
      </c>
      <c r="L26" s="153"/>
      <c r="N26" s="288"/>
    </row>
    <row r="27" spans="1:14" ht="30.6" customHeight="1" x14ac:dyDescent="0.3">
      <c r="A27" s="294"/>
      <c r="B27" s="316"/>
      <c r="C27" s="298"/>
      <c r="D27" s="299"/>
      <c r="E27" s="299"/>
      <c r="F27" s="299"/>
      <c r="G27" s="292"/>
      <c r="H27" s="300"/>
      <c r="I27" s="177"/>
      <c r="J27" s="140"/>
      <c r="K27" s="192">
        <f>-IF(ISBLANK(J27),0,VLOOKUP(J27,'Mitigations x Values'!$C$2:$E$25,3,FALSE))</f>
        <v>0</v>
      </c>
      <c r="L27" s="153"/>
      <c r="N27" s="289"/>
    </row>
    <row r="28" spans="1:14" ht="30.6" customHeight="1" x14ac:dyDescent="0.3">
      <c r="A28" s="294"/>
      <c r="B28" s="301" t="s">
        <v>211</v>
      </c>
      <c r="C28" s="293">
        <f>VLOOKUP(B28,' Risks x Ratings'!$C$98:$D$101,2,FALSE)</f>
        <v>0</v>
      </c>
      <c r="D28" s="304"/>
      <c r="E28" s="305"/>
      <c r="F28" s="306"/>
      <c r="G28" s="287">
        <f t="shared" si="7"/>
        <v>0</v>
      </c>
      <c r="H28" s="313" t="str">
        <f>IF(G28&gt;=3,"Mitigation Required", "No Mitigation Required")</f>
        <v>No Mitigation Required</v>
      </c>
      <c r="I28" s="177"/>
      <c r="J28" s="146"/>
      <c r="K28" s="192">
        <f>-IF(ISBLANK(J28),0,VLOOKUP(J28,'Mitigations x Values'!$C$2:$E$25,3,FALSE))</f>
        <v>0</v>
      </c>
      <c r="L28" s="157"/>
      <c r="N28" s="287">
        <f t="shared" ref="N28" si="10">IF(G28&gt;1,MAX(1,G28*(1+K28)*(1+K29)*(1+K30)),G28)</f>
        <v>0</v>
      </c>
    </row>
    <row r="29" spans="1:14" ht="30.6" customHeight="1" x14ac:dyDescent="0.3">
      <c r="A29" s="294"/>
      <c r="B29" s="302"/>
      <c r="C29" s="294"/>
      <c r="D29" s="307"/>
      <c r="E29" s="308"/>
      <c r="F29" s="309"/>
      <c r="G29" s="288"/>
      <c r="H29" s="314"/>
      <c r="I29" s="177"/>
      <c r="J29" s="146"/>
      <c r="K29" s="192">
        <f>-IF(ISBLANK(J29),0,VLOOKUP(J29,'Mitigations x Values'!$C$2:$E$25,3,FALSE))</f>
        <v>0</v>
      </c>
      <c r="L29" s="157"/>
      <c r="N29" s="288"/>
    </row>
    <row r="30" spans="1:14" ht="30.6" customHeight="1" x14ac:dyDescent="0.3">
      <c r="A30" s="294"/>
      <c r="B30" s="303"/>
      <c r="C30" s="295"/>
      <c r="D30" s="310"/>
      <c r="E30" s="311"/>
      <c r="F30" s="312"/>
      <c r="G30" s="289"/>
      <c r="H30" s="315"/>
      <c r="I30" s="177"/>
      <c r="J30" s="146"/>
      <c r="K30" s="192">
        <f>-IF(ISBLANK(J30),0,VLOOKUP(J30,'Mitigations x Values'!$C$2:$E$25,3,FALSE))</f>
        <v>0</v>
      </c>
      <c r="L30" s="158"/>
      <c r="N30" s="289"/>
    </row>
    <row r="31" spans="1:14" ht="30.6" customHeight="1" x14ac:dyDescent="0.3">
      <c r="A31" s="294"/>
      <c r="B31" s="316" t="s">
        <v>211</v>
      </c>
      <c r="C31" s="296">
        <f>VLOOKUP(B31,' Risks x Ratings'!$C$98:$D$101,2,FALSE)</f>
        <v>0</v>
      </c>
      <c r="D31" s="299"/>
      <c r="E31" s="299"/>
      <c r="F31" s="299"/>
      <c r="G31" s="292">
        <f t="shared" si="7"/>
        <v>0</v>
      </c>
      <c r="H31" s="300" t="str">
        <f>IF(G31&gt;=3,"Mitigation Required", "No Mitigation Required")</f>
        <v>No Mitigation Required</v>
      </c>
      <c r="I31" s="177"/>
      <c r="J31" s="147"/>
      <c r="K31" s="192">
        <f>-IF(ISBLANK(J31),0,VLOOKUP(J31,'Mitigations x Values'!$C$2:$E$25,3,FALSE))</f>
        <v>0</v>
      </c>
      <c r="L31" s="159"/>
      <c r="N31" s="287">
        <f t="shared" ref="N31" si="11">IF(G31&gt;1,MAX(1,G31*(1+K31)*(1+K32)*(1+K33)),G31)</f>
        <v>0</v>
      </c>
    </row>
    <row r="32" spans="1:14" ht="30.6" customHeight="1" x14ac:dyDescent="0.3">
      <c r="A32" s="294"/>
      <c r="B32" s="316"/>
      <c r="C32" s="297"/>
      <c r="D32" s="299"/>
      <c r="E32" s="299"/>
      <c r="F32" s="299"/>
      <c r="G32" s="292"/>
      <c r="H32" s="300"/>
      <c r="I32" s="177"/>
      <c r="J32" s="147"/>
      <c r="K32" s="192">
        <f>-IF(ISBLANK(J32),0,VLOOKUP(J32,'Mitigations x Values'!$C$2:$E$25,3,FALSE))</f>
        <v>0</v>
      </c>
      <c r="L32" s="159"/>
      <c r="N32" s="288"/>
    </row>
    <row r="33" spans="1:14" ht="24.6" customHeight="1" x14ac:dyDescent="0.3">
      <c r="A33" s="295"/>
      <c r="B33" s="316"/>
      <c r="C33" s="298"/>
      <c r="D33" s="299"/>
      <c r="E33" s="299"/>
      <c r="F33" s="299"/>
      <c r="G33" s="292"/>
      <c r="H33" s="300"/>
      <c r="I33" s="177"/>
      <c r="J33" s="147"/>
      <c r="K33" s="192">
        <f>-IF(ISBLANK(J33),0,VLOOKUP(J33,'Mitigations x Values'!$C$2:$E$25,3,FALSE))</f>
        <v>0</v>
      </c>
      <c r="L33" s="159"/>
      <c r="N33" s="289"/>
    </row>
    <row r="34" spans="1:14" ht="37.200000000000003" customHeight="1" thickBot="1" x14ac:dyDescent="0.45">
      <c r="A34" s="90"/>
      <c r="B34" s="91"/>
      <c r="C34" s="92"/>
      <c r="D34" s="92"/>
      <c r="E34" s="93"/>
      <c r="F34" s="94" t="s">
        <v>496</v>
      </c>
      <c r="G34" s="95">
        <f>SUMIF(G6:G31,"&gt;1")</f>
        <v>0</v>
      </c>
      <c r="H34" s="92"/>
      <c r="I34" s="177"/>
      <c r="J34" s="94"/>
      <c r="K34" s="94">
        <f>SUM(K19:K33,K6:K14)</f>
        <v>0</v>
      </c>
      <c r="L34" s="91"/>
      <c r="M34" s="179"/>
      <c r="N34" s="92">
        <f>SUM(N6:N33)</f>
        <v>0</v>
      </c>
    </row>
    <row r="35" spans="1:14" ht="15" thickTop="1" x14ac:dyDescent="0.3"/>
    <row r="43" spans="1:14" x14ac:dyDescent="0.3">
      <c r="B43" s="61"/>
      <c r="C43" s="19"/>
    </row>
    <row r="46" spans="1:14" x14ac:dyDescent="0.3">
      <c r="B46" s="61"/>
      <c r="C46" s="19"/>
      <c r="D46" s="81"/>
    </row>
    <row r="48" spans="1:14" x14ac:dyDescent="0.3">
      <c r="D48" s="82"/>
    </row>
    <row r="49" spans="2:6" x14ac:dyDescent="0.3">
      <c r="D49" s="82"/>
    </row>
    <row r="50" spans="2:6" x14ac:dyDescent="0.3">
      <c r="D50" s="82"/>
    </row>
    <row r="51" spans="2:6" x14ac:dyDescent="0.3">
      <c r="D51" s="82"/>
    </row>
    <row r="52" spans="2:6" x14ac:dyDescent="0.3">
      <c r="B52" s="88"/>
      <c r="C52" s="62"/>
      <c r="D52" s="82"/>
    </row>
    <row r="55" spans="2:6" x14ac:dyDescent="0.3">
      <c r="E55" s="71"/>
      <c r="F55" s="71"/>
    </row>
    <row r="56" spans="2:6" x14ac:dyDescent="0.3">
      <c r="B56" s="61"/>
      <c r="C56" s="19"/>
      <c r="D56" s="82"/>
    </row>
    <row r="57" spans="2:6" x14ac:dyDescent="0.3">
      <c r="D57" s="82"/>
    </row>
    <row r="58" spans="2:6" x14ac:dyDescent="0.3">
      <c r="B58" s="61"/>
      <c r="C58" s="19"/>
      <c r="D58" s="82"/>
    </row>
    <row r="59" spans="2:6" x14ac:dyDescent="0.3">
      <c r="D59" s="82"/>
    </row>
    <row r="63" spans="2:6" x14ac:dyDescent="0.3">
      <c r="D63" s="82"/>
    </row>
    <row r="64" spans="2:6" x14ac:dyDescent="0.3">
      <c r="B64" s="88"/>
      <c r="C64" s="62"/>
      <c r="D64" s="82"/>
    </row>
    <row r="65" spans="2:4" x14ac:dyDescent="0.3">
      <c r="D65" s="82"/>
    </row>
    <row r="66" spans="2:4" x14ac:dyDescent="0.3">
      <c r="D66" s="82"/>
    </row>
    <row r="68" spans="2:4" x14ac:dyDescent="0.3">
      <c r="B68" s="61"/>
      <c r="C68" s="19"/>
    </row>
    <row r="70" spans="2:4" x14ac:dyDescent="0.3">
      <c r="B70" s="61"/>
      <c r="C70" s="19"/>
    </row>
    <row r="71" spans="2:4" x14ac:dyDescent="0.3">
      <c r="D71" s="82"/>
    </row>
    <row r="72" spans="2:4" x14ac:dyDescent="0.3">
      <c r="D72" s="82"/>
    </row>
    <row r="73" spans="2:4" x14ac:dyDescent="0.3">
      <c r="D73" s="82"/>
    </row>
    <row r="74" spans="2:4" x14ac:dyDescent="0.3">
      <c r="D74" s="82"/>
    </row>
    <row r="77" spans="2:4" x14ac:dyDescent="0.3">
      <c r="B77" s="89"/>
    </row>
    <row r="78" spans="2:4" x14ac:dyDescent="0.3">
      <c r="B78" s="89"/>
    </row>
  </sheetData>
  <sheetProtection algorithmName="SHA-512" hashValue="q072cQtCcXZh75UdDQWc+7nb8DvDjoR3+KbvYckPNruronHB3aOKU3/jUpYL9jvsITuzvnSnSuGiYGsawf7+Qw==" saltValue="KIowixoWSGcYpKTBWb6fvQ==" spinCount="100000" sheet="1" objects="1" scenarios="1"/>
  <mergeCells count="72">
    <mergeCell ref="C1:H3"/>
    <mergeCell ref="A15:A17"/>
    <mergeCell ref="B15:B17"/>
    <mergeCell ref="C15:C17"/>
    <mergeCell ref="D15:D17"/>
    <mergeCell ref="E15:E17"/>
    <mergeCell ref="A4:H4"/>
    <mergeCell ref="A12:A14"/>
    <mergeCell ref="B12:B14"/>
    <mergeCell ref="C12:C14"/>
    <mergeCell ref="D12:D14"/>
    <mergeCell ref="E12:E14"/>
    <mergeCell ref="F12:F14"/>
    <mergeCell ref="G12:G14"/>
    <mergeCell ref="H12:H14"/>
    <mergeCell ref="J4:L4"/>
    <mergeCell ref="A6:A8"/>
    <mergeCell ref="B6:B8"/>
    <mergeCell ref="C6:C8"/>
    <mergeCell ref="D6:D8"/>
    <mergeCell ref="E6:E8"/>
    <mergeCell ref="F6:F8"/>
    <mergeCell ref="G6:G8"/>
    <mergeCell ref="H6:H8"/>
    <mergeCell ref="N6:N8"/>
    <mergeCell ref="A9:A11"/>
    <mergeCell ref="B9:B11"/>
    <mergeCell ref="C9:C11"/>
    <mergeCell ref="D9:D11"/>
    <mergeCell ref="E9:E11"/>
    <mergeCell ref="F9:F11"/>
    <mergeCell ref="G9:G11"/>
    <mergeCell ref="H9:H11"/>
    <mergeCell ref="N9:N11"/>
    <mergeCell ref="N12:N14"/>
    <mergeCell ref="A19:A33"/>
    <mergeCell ref="B19:B21"/>
    <mergeCell ref="C19:C21"/>
    <mergeCell ref="D19:F21"/>
    <mergeCell ref="G19:G21"/>
    <mergeCell ref="A18:B18"/>
    <mergeCell ref="D18:F18"/>
    <mergeCell ref="N25:N27"/>
    <mergeCell ref="H19:H21"/>
    <mergeCell ref="N19:N21"/>
    <mergeCell ref="N22:N24"/>
    <mergeCell ref="F15:F17"/>
    <mergeCell ref="G15:G17"/>
    <mergeCell ref="H15:H17"/>
    <mergeCell ref="N15:N17"/>
    <mergeCell ref="B22:B24"/>
    <mergeCell ref="C22:C24"/>
    <mergeCell ref="D22:F24"/>
    <mergeCell ref="G22:G24"/>
    <mergeCell ref="H22:H24"/>
    <mergeCell ref="B25:B27"/>
    <mergeCell ref="C25:C27"/>
    <mergeCell ref="D25:F27"/>
    <mergeCell ref="G25:G27"/>
    <mergeCell ref="H25:H27"/>
    <mergeCell ref="N31:N33"/>
    <mergeCell ref="B28:B30"/>
    <mergeCell ref="C28:C30"/>
    <mergeCell ref="D28:F30"/>
    <mergeCell ref="G28:G30"/>
    <mergeCell ref="H28:H30"/>
    <mergeCell ref="N28:N30"/>
    <mergeCell ref="B31:B33"/>
    <mergeCell ref="C31:C33"/>
    <mergeCell ref="D31:F33"/>
    <mergeCell ref="G31:G33"/>
    <mergeCell ref="H31:H33"/>
  </mergeCells>
  <conditionalFormatting sqref="A2">
    <cfRule type="containsText" dxfId="248" priority="1" operator="containsText" text="This risk is present">
      <formula>NOT(ISERROR(SEARCH("This risk is present",A2)))</formula>
    </cfRule>
  </conditionalFormatting>
  <conditionalFormatting sqref="A4:XFD34">
    <cfRule type="expression" dxfId="247" priority="2">
      <formula>EXACT("This risk is not present or applicable",$A$2)</formula>
    </cfRule>
  </conditionalFormatting>
  <conditionalFormatting sqref="G6 G9 G12 G19 G22 G25 G28 G31">
    <cfRule type="cellIs" dxfId="246" priority="15" operator="between">
      <formula>3</formula>
      <formula>4.9</formula>
    </cfRule>
    <cfRule type="cellIs" dxfId="245" priority="16" operator="greaterThanOrEqual">
      <formula>5</formula>
    </cfRule>
    <cfRule type="cellIs" dxfId="244" priority="17" operator="between">
      <formula>0</formula>
      <formula>2.9</formula>
    </cfRule>
  </conditionalFormatting>
  <conditionalFormatting sqref="G15">
    <cfRule type="cellIs" dxfId="243" priority="6" operator="between">
      <formula>3</formula>
      <formula>4.9</formula>
    </cfRule>
    <cfRule type="cellIs" dxfId="242" priority="7" operator="greaterThanOrEqual">
      <formula>5</formula>
    </cfRule>
    <cfRule type="cellIs" dxfId="241" priority="8" operator="between">
      <formula>0</formula>
      <formula>2.9</formula>
    </cfRule>
  </conditionalFormatting>
  <conditionalFormatting sqref="N6 N9 N12">
    <cfRule type="cellIs" dxfId="240" priority="12" operator="between">
      <formula>3</formula>
      <formula>4.9</formula>
    </cfRule>
    <cfRule type="cellIs" dxfId="239" priority="13" operator="greaterThanOrEqual">
      <formula>5</formula>
    </cfRule>
    <cfRule type="cellIs" dxfId="238" priority="14" operator="between">
      <formula>0</formula>
      <formula>2.9</formula>
    </cfRule>
  </conditionalFormatting>
  <conditionalFormatting sqref="N15">
    <cfRule type="cellIs" dxfId="237" priority="3" operator="between">
      <formula>3</formula>
      <formula>4.9</formula>
    </cfRule>
    <cfRule type="cellIs" dxfId="236" priority="4" operator="greaterThanOrEqual">
      <formula>5</formula>
    </cfRule>
    <cfRule type="cellIs" dxfId="235" priority="5" operator="between">
      <formula>0</formula>
      <formula>2.9</formula>
    </cfRule>
  </conditionalFormatting>
  <conditionalFormatting sqref="N19 N22 N25 N28 N31">
    <cfRule type="cellIs" dxfId="234" priority="9" operator="between">
      <formula>3</formula>
      <formula>4.9</formula>
    </cfRule>
    <cfRule type="cellIs" dxfId="233" priority="10" operator="greaterThanOrEqual">
      <formula>5</formula>
    </cfRule>
    <cfRule type="cellIs" dxfId="232" priority="11" operator="between">
      <formula>0</formula>
      <formula>2.9</formula>
    </cfRule>
  </conditionalFormatting>
  <printOptions horizontalCentered="1" verticalCentered="1"/>
  <pageMargins left="0.25" right="0.25" top="0.75" bottom="0.75" header="0.3" footer="0.3"/>
  <pageSetup scale="63"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9">
        <x14:dataValidation type="list" showInputMessage="1" showErrorMessage="1" xr:uid="{FEBE7DD5-3BD3-4C2D-91A2-88AA8EA8C2D7}">
          <x14:formula1>
            <xm:f>' Risks x Ratings'!$C$112:$C$114</xm:f>
          </x14:formula1>
          <xm:sqref>D6:D8</xm:sqref>
        </x14:dataValidation>
        <x14:dataValidation type="list" allowBlank="1" showInputMessage="1" showErrorMessage="1" xr:uid="{7FC96FA8-438C-44A8-BA71-C7C60C60D171}">
          <x14:formula1>
            <xm:f>'Mitigations x Values'!$C$2:$C$25</xm:f>
          </x14:formula1>
          <xm:sqref>J19:J33 J6:J17</xm:sqref>
        </x14:dataValidation>
        <x14:dataValidation type="list" allowBlank="1" showInputMessage="1" showErrorMessage="1" xr:uid="{5BB60222-11A0-4F34-8F5E-98A994EBE830}">
          <x14:formula1>
            <xm:f>' Risks x Ratings'!$C$98:$C$101</xm:f>
          </x14:formula1>
          <xm:sqref>B19:B33</xm:sqref>
        </x14:dataValidation>
        <x14:dataValidation type="list" showInputMessage="1" showErrorMessage="1" xr:uid="{82476BBD-0B26-4097-8F1C-078763CE8A16}">
          <x14:formula1>
            <xm:f>' Risks x Ratings'!$C$68:$C$71</xm:f>
          </x14:formula1>
          <xm:sqref>B12</xm:sqref>
        </x14:dataValidation>
        <x14:dataValidation type="list" showInputMessage="1" showErrorMessage="1" xr:uid="{8B58EF27-9B78-479E-BDC1-138E643B2479}">
          <x14:formula1>
            <xm:f>' Risks x Ratings'!$C$63:$C$66</xm:f>
          </x14:formula1>
          <xm:sqref>B9:B11</xm:sqref>
        </x14:dataValidation>
        <x14:dataValidation type="list" allowBlank="1" showInputMessage="1" showErrorMessage="1" xr:uid="{0F9299C7-38BF-44CB-8B4E-26A6E7682316}">
          <x14:formula1>
            <xm:f>' Risks x Ratings'!$C$117:$C$120</xm:f>
          </x14:formula1>
          <xm:sqref>B6:B8</xm:sqref>
        </x14:dataValidation>
        <x14:dataValidation type="list" showInputMessage="1" showErrorMessage="1" xr:uid="{DEBA8062-88AC-435D-83FE-1E9E68C8D024}">
          <x14:formula1>
            <xm:f>' Risks x Ratings'!$C$93:$C$96</xm:f>
          </x14:formula1>
          <xm:sqref>B15</xm:sqref>
        </x14:dataValidation>
        <x14:dataValidation type="list" showInputMessage="1" showErrorMessage="1" xr:uid="{3DE4B700-063A-476D-A595-7F3099584CCC}">
          <x14:formula1>
            <xm:f>' Risks x Ratings'!$C$105:$C$108</xm:f>
          </x14:formula1>
          <xm:sqref>D9 D12 D15</xm:sqref>
        </x14:dataValidation>
        <x14:dataValidation type="list" allowBlank="1" showInputMessage="1" showErrorMessage="1" xr:uid="{6C721922-51F7-4EC0-9DEE-D2A1D643959B}">
          <x14:formula1>
            <xm:f>'Mitigations x Values'!$C$28:$C$29</xm:f>
          </x14:formula1>
          <xm:sqref>A2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09E9D-D711-4357-BD21-2EBF0754CE96}">
  <sheetPr>
    <pageSetUpPr fitToPage="1"/>
  </sheetPr>
  <dimension ref="A1:N78"/>
  <sheetViews>
    <sheetView zoomScale="85" zoomScaleNormal="85" workbookViewId="0">
      <pane xSplit="2" ySplit="5" topLeftCell="C6" activePane="bottomRight" state="frozen"/>
      <selection pane="topRight" activeCell="C1" sqref="C1"/>
      <selection pane="bottomLeft" activeCell="A6" sqref="A6"/>
      <selection pane="bottomRight" activeCell="B5" sqref="B5"/>
    </sheetView>
  </sheetViews>
  <sheetFormatPr defaultColWidth="9" defaultRowHeight="14.4" x14ac:dyDescent="0.3"/>
  <cols>
    <col min="1" max="1" width="25.6640625" style="63" customWidth="1"/>
    <col min="2" max="2" width="23.109375" style="26" customWidth="1"/>
    <col min="3" max="3" width="12.44140625" style="1" customWidth="1"/>
    <col min="4" max="4" width="24.44140625" style="26" customWidth="1"/>
    <col min="5" max="5" width="11.6640625" customWidth="1"/>
    <col min="6" max="6" width="29" customWidth="1"/>
    <col min="7" max="7" width="11.109375" style="123" customWidth="1"/>
    <col min="8" max="8" width="13.77734375" style="123" customWidth="1"/>
    <col min="9" max="9" width="1.6640625" style="176" customWidth="1"/>
    <col min="10" max="10" width="56.44140625" style="1" customWidth="1"/>
    <col min="11" max="11" width="16.109375" style="123" customWidth="1"/>
    <col min="12" max="12" width="48.33203125" bestFit="1" customWidth="1"/>
    <col min="13" max="13" width="2.6640625" style="176" customWidth="1"/>
    <col min="14" max="14" width="15.109375" style="19" customWidth="1"/>
  </cols>
  <sheetData>
    <row r="1" spans="1:14" ht="21.9" customHeight="1" x14ac:dyDescent="0.3">
      <c r="A1" s="186" t="s">
        <v>96</v>
      </c>
      <c r="B1" s="181" t="s">
        <v>492</v>
      </c>
      <c r="C1" s="376" t="s">
        <v>498</v>
      </c>
      <c r="D1" s="376"/>
      <c r="E1" s="376"/>
      <c r="F1" s="376"/>
      <c r="G1" s="376"/>
      <c r="H1" s="376"/>
    </row>
    <row r="2" spans="1:14" ht="69" customHeight="1" x14ac:dyDescent="0.3">
      <c r="A2" s="175" t="s">
        <v>419</v>
      </c>
      <c r="B2" s="135" t="s">
        <v>489</v>
      </c>
      <c r="C2" s="376"/>
      <c r="D2" s="376"/>
      <c r="E2" s="376"/>
      <c r="F2" s="376"/>
      <c r="G2" s="376"/>
      <c r="H2" s="376"/>
    </row>
    <row r="3" spans="1:14" ht="24" customHeight="1" x14ac:dyDescent="0.3">
      <c r="A3" s="75"/>
      <c r="B3" s="125"/>
      <c r="C3" s="376"/>
      <c r="D3" s="376"/>
      <c r="E3" s="376"/>
      <c r="F3" s="376"/>
      <c r="G3" s="376"/>
      <c r="H3" s="376"/>
    </row>
    <row r="4" spans="1:14" ht="34.65" customHeight="1" x14ac:dyDescent="0.3">
      <c r="A4" s="329" t="s">
        <v>544</v>
      </c>
      <c r="B4" s="329"/>
      <c r="C4" s="329"/>
      <c r="D4" s="329"/>
      <c r="E4" s="329"/>
      <c r="F4" s="329"/>
      <c r="G4" s="329"/>
      <c r="H4" s="329"/>
      <c r="J4" s="329" t="s">
        <v>545</v>
      </c>
      <c r="K4" s="329"/>
      <c r="L4" s="329"/>
    </row>
    <row r="5" spans="1:14" ht="55.8"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30" customHeight="1" x14ac:dyDescent="0.3">
      <c r="A6" s="370" t="s">
        <v>98</v>
      </c>
      <c r="B6" s="373" t="s">
        <v>111</v>
      </c>
      <c r="C6" s="339">
        <f>VLOOKUP(B6,' Risks x Ratings'!C78:D81,2,FALSE)</f>
        <v>0</v>
      </c>
      <c r="D6" s="359" t="s">
        <v>120</v>
      </c>
      <c r="E6" s="370">
        <f>VLOOKUP(D6,' Risks x Ratings'!C112:D114,2,FALSE)</f>
        <v>0</v>
      </c>
      <c r="F6" s="367"/>
      <c r="G6" s="287">
        <f t="shared" ref="G6" si="0">IF(E6&gt;0,E6,C6)</f>
        <v>0</v>
      </c>
      <c r="H6" s="319" t="str">
        <f>IF(G6&gt;=3,"Mitigation Required", "No Mitigation Required")</f>
        <v>No Mitigation Required</v>
      </c>
      <c r="I6" s="177"/>
      <c r="J6" s="160"/>
      <c r="K6" s="188">
        <f>-IF(ISBLANK(J6),0,VLOOKUP(J6,'Mitigations x Values'!$C$2:$E$25,3,FALSE))</f>
        <v>0</v>
      </c>
      <c r="L6" s="150"/>
      <c r="N6" s="287">
        <f>IF(G6&gt;1,MAX(1,G6*(1+K6)*(1+K7)*(1+K8)),G6)</f>
        <v>0</v>
      </c>
    </row>
    <row r="7" spans="1:14" ht="30" customHeight="1" x14ac:dyDescent="0.3">
      <c r="A7" s="371"/>
      <c r="B7" s="374"/>
      <c r="C7" s="340"/>
      <c r="D7" s="360"/>
      <c r="E7" s="371"/>
      <c r="F7" s="368"/>
      <c r="G7" s="288"/>
      <c r="H7" s="320"/>
      <c r="I7" s="177"/>
      <c r="J7" s="160"/>
      <c r="K7" s="189">
        <f>-IF(ISBLANK(J7),0,VLOOKUP(J7,'Mitigations x Values'!$C$2:$E$25,3,FALSE))</f>
        <v>0</v>
      </c>
      <c r="L7" s="150"/>
      <c r="N7" s="288"/>
    </row>
    <row r="8" spans="1:14" ht="30" customHeight="1" x14ac:dyDescent="0.3">
      <c r="A8" s="372"/>
      <c r="B8" s="375"/>
      <c r="C8" s="341"/>
      <c r="D8" s="361"/>
      <c r="E8" s="372"/>
      <c r="F8" s="369"/>
      <c r="G8" s="289"/>
      <c r="H8" s="321"/>
      <c r="I8" s="177"/>
      <c r="J8" s="160"/>
      <c r="K8" s="189">
        <f>-IF(ISBLANK(J8),0,VLOOKUP(J8,'Mitigations x Values'!$C$2:$E$25,3,FALSE))</f>
        <v>0</v>
      </c>
      <c r="L8" s="150"/>
      <c r="N8" s="289"/>
    </row>
    <row r="9" spans="1:14" ht="30.6" customHeight="1" x14ac:dyDescent="0.3">
      <c r="A9" s="293" t="s">
        <v>151</v>
      </c>
      <c r="B9" s="350" t="s">
        <v>123</v>
      </c>
      <c r="C9" s="339">
        <f>VLOOKUP(B9,' Risks x Ratings'!C63:D66,2,FALSE)</f>
        <v>0</v>
      </c>
      <c r="D9" s="342" t="s">
        <v>120</v>
      </c>
      <c r="E9" s="333">
        <f>VLOOKUP(D9,' Risks x Ratings'!$C$105:$D$108,2,FALSE)</f>
        <v>0</v>
      </c>
      <c r="F9" s="363"/>
      <c r="G9" s="287">
        <f t="shared" ref="G9" si="1">IF(E9&gt;0,E9,C9)</f>
        <v>0</v>
      </c>
      <c r="H9" s="313" t="str">
        <f>IF(G9&gt;=3,"Mitigation Required", "No Mitigation Required")</f>
        <v>No Mitigation Required</v>
      </c>
      <c r="I9" s="177"/>
      <c r="J9" s="139"/>
      <c r="K9" s="190">
        <f>-IF(ISBLANK(J9),0,VLOOKUP(J9,'Mitigations x Values'!$C$2:$E$25,3,FALSE))</f>
        <v>0</v>
      </c>
      <c r="L9" s="149"/>
      <c r="N9" s="287">
        <f t="shared" ref="N9" si="2">IF(G9&gt;1,MAX(1,G9*(1+K9)*(1+K10)*(1+K11)),G9)</f>
        <v>0</v>
      </c>
    </row>
    <row r="10" spans="1:14" ht="30.6" customHeight="1" x14ac:dyDescent="0.3">
      <c r="A10" s="294"/>
      <c r="B10" s="351"/>
      <c r="C10" s="340"/>
      <c r="D10" s="343"/>
      <c r="E10" s="334"/>
      <c r="F10" s="364"/>
      <c r="G10" s="288"/>
      <c r="H10" s="314"/>
      <c r="I10" s="177"/>
      <c r="J10" s="139"/>
      <c r="K10" s="190">
        <f>-IF(ISBLANK(J10),0,VLOOKUP(J10,'Mitigations x Values'!$C$2:$E$25,3,FALSE))</f>
        <v>0</v>
      </c>
      <c r="L10" s="149"/>
      <c r="N10" s="288"/>
    </row>
    <row r="11" spans="1:14" ht="30.6" customHeight="1" x14ac:dyDescent="0.3">
      <c r="A11" s="295"/>
      <c r="B11" s="352"/>
      <c r="C11" s="341"/>
      <c r="D11" s="344"/>
      <c r="E11" s="335"/>
      <c r="F11" s="365"/>
      <c r="G11" s="289"/>
      <c r="H11" s="315"/>
      <c r="I11" s="177"/>
      <c r="J11" s="139"/>
      <c r="K11" s="190">
        <f>-IF(ISBLANK(J11),0,VLOOKUP(J11,'Mitigations x Values'!$C$2:$E$25,3,FALSE))</f>
        <v>0</v>
      </c>
      <c r="L11" s="149"/>
      <c r="N11" s="289"/>
    </row>
    <row r="12" spans="1:14" ht="24" customHeight="1" x14ac:dyDescent="0.3">
      <c r="A12" s="296" t="s">
        <v>124</v>
      </c>
      <c r="B12" s="353" t="s">
        <v>198</v>
      </c>
      <c r="C12" s="356">
        <f>VLOOKUP(B12,' Risks x Ratings'!C68:D71,2,FALSE)</f>
        <v>0</v>
      </c>
      <c r="D12" s="359" t="s">
        <v>120</v>
      </c>
      <c r="E12" s="333">
        <f>VLOOKUP(D12,' Risks x Ratings'!$C$105:$D$108,2,FALSE)</f>
        <v>0</v>
      </c>
      <c r="F12" s="367"/>
      <c r="G12" s="287">
        <f t="shared" ref="G12" si="3">IF(E12&gt;0,E12,C12)</f>
        <v>0</v>
      </c>
      <c r="H12" s="319" t="str">
        <f>IF(G12&gt;=3,"Mitigation Required", "No Mitigation Required")</f>
        <v>No Mitigation Required</v>
      </c>
      <c r="I12" s="177"/>
      <c r="J12" s="140"/>
      <c r="K12" s="189">
        <f>-IF(ISBLANK(J12),0,VLOOKUP(J12,'Mitigations x Values'!$C$2:$E$25,3,FALSE))</f>
        <v>0</v>
      </c>
      <c r="L12" s="150"/>
      <c r="N12" s="287">
        <f t="shared" ref="N12" si="4">IF(G12&gt;1,MAX(1,G12*(1+K12)*(1+K13)*(1+K14)),G12)</f>
        <v>0</v>
      </c>
    </row>
    <row r="13" spans="1:14" ht="24" customHeight="1" x14ac:dyDescent="0.3">
      <c r="A13" s="297"/>
      <c r="B13" s="354"/>
      <c r="C13" s="357"/>
      <c r="D13" s="360"/>
      <c r="E13" s="334"/>
      <c r="F13" s="368"/>
      <c r="G13" s="288"/>
      <c r="H13" s="320"/>
      <c r="I13" s="177"/>
      <c r="J13" s="140"/>
      <c r="K13" s="189">
        <f>-IF(ISBLANK(J13),0,VLOOKUP(J13,'Mitigations x Values'!$C$2:$E$25,3,FALSE))</f>
        <v>0</v>
      </c>
      <c r="L13" s="150"/>
      <c r="N13" s="288"/>
    </row>
    <row r="14" spans="1:14" ht="24" customHeight="1" x14ac:dyDescent="0.3">
      <c r="A14" s="298"/>
      <c r="B14" s="355"/>
      <c r="C14" s="358"/>
      <c r="D14" s="361"/>
      <c r="E14" s="335"/>
      <c r="F14" s="369"/>
      <c r="G14" s="289"/>
      <c r="H14" s="321"/>
      <c r="I14" s="177"/>
      <c r="J14" s="140"/>
      <c r="K14" s="189">
        <f>-IF(ISBLANK(J14),0,VLOOKUP(J14,'Mitigations x Values'!$C$2:$E$25,3,FALSE))</f>
        <v>0</v>
      </c>
      <c r="L14" s="150"/>
      <c r="N14" s="289"/>
    </row>
    <row r="15" spans="1:14" ht="36.6" customHeight="1" x14ac:dyDescent="0.3">
      <c r="A15" s="346" t="s">
        <v>206</v>
      </c>
      <c r="B15" s="347" t="s">
        <v>53</v>
      </c>
      <c r="C15" s="348">
        <f>VLOOKUP(B15,' Risks x Ratings'!$C$93:$D$96,2,FALSE)</f>
        <v>0</v>
      </c>
      <c r="D15" s="349" t="s">
        <v>120</v>
      </c>
      <c r="E15" s="333">
        <f>VLOOKUP(D15,' Risks x Ratings'!$C$105:$D$108,2,FALSE)</f>
        <v>0</v>
      </c>
      <c r="F15" s="362"/>
      <c r="G15" s="287">
        <f t="shared" ref="G15" si="5">IF(E15&gt;0,E15,C15)</f>
        <v>0</v>
      </c>
      <c r="H15" s="325" t="str">
        <f>IF(G15&gt;=3,"Mitigation Required", "No Mitigation Required")</f>
        <v>No Mitigation Required</v>
      </c>
      <c r="I15" s="177"/>
      <c r="J15" s="141"/>
      <c r="K15" s="191">
        <f>-IF(ISBLANK(J15),0,VLOOKUP(J15,'Mitigations x Values'!$C$2:$E$25,3,FALSE))</f>
        <v>0</v>
      </c>
      <c r="L15" s="148"/>
      <c r="N15" s="287">
        <f t="shared" ref="N15" si="6">IF(G15&gt;1,MAX(1,G15*(1+K15)*(1+K16)*(1+K17)),G15)</f>
        <v>0</v>
      </c>
    </row>
    <row r="16" spans="1:14" ht="36.6" customHeight="1" x14ac:dyDescent="0.3">
      <c r="A16" s="346"/>
      <c r="B16" s="347"/>
      <c r="C16" s="348"/>
      <c r="D16" s="349"/>
      <c r="E16" s="334"/>
      <c r="F16" s="362"/>
      <c r="G16" s="288"/>
      <c r="H16" s="325"/>
      <c r="I16" s="177"/>
      <c r="J16" s="141"/>
      <c r="K16" s="191">
        <f>-IF(ISBLANK(J16),0,VLOOKUP(J16,'Mitigations x Values'!$C$2:$E$25,3,FALSE))</f>
        <v>0</v>
      </c>
      <c r="L16" s="148"/>
      <c r="N16" s="288"/>
    </row>
    <row r="17" spans="1:14" ht="36.6" customHeight="1" x14ac:dyDescent="0.3">
      <c r="A17" s="346"/>
      <c r="B17" s="347"/>
      <c r="C17" s="348"/>
      <c r="D17" s="349"/>
      <c r="E17" s="335"/>
      <c r="F17" s="362"/>
      <c r="G17" s="289"/>
      <c r="H17" s="325"/>
      <c r="I17" s="177"/>
      <c r="J17" s="141"/>
      <c r="K17" s="191">
        <f>-IF(ISBLANK(J17),0,VLOOKUP(J17,'Mitigations x Values'!$C$2:$E$25,3,FALSE))</f>
        <v>0</v>
      </c>
      <c r="L17" s="148"/>
      <c r="N17" s="289"/>
    </row>
    <row r="18" spans="1:14" x14ac:dyDescent="0.3">
      <c r="A18" s="290" t="s">
        <v>94</v>
      </c>
      <c r="B18" s="291"/>
      <c r="C18" s="77" t="s">
        <v>103</v>
      </c>
      <c r="D18" s="290" t="s">
        <v>95</v>
      </c>
      <c r="E18" s="318"/>
      <c r="F18" s="318"/>
      <c r="G18" s="86"/>
      <c r="H18" s="87"/>
      <c r="I18" s="177"/>
      <c r="J18" s="142"/>
      <c r="K18" s="86"/>
      <c r="L18" s="151"/>
      <c r="N18" s="100"/>
    </row>
    <row r="19" spans="1:14" ht="28.2" customHeight="1" x14ac:dyDescent="0.3">
      <c r="A19" s="293" t="s">
        <v>49</v>
      </c>
      <c r="B19" s="316" t="s">
        <v>211</v>
      </c>
      <c r="C19" s="292">
        <f>VLOOKUP(B19,' Risks x Ratings'!$C$98:$D$101,2,FALSE)</f>
        <v>0</v>
      </c>
      <c r="D19" s="317" t="s">
        <v>421</v>
      </c>
      <c r="E19" s="317"/>
      <c r="F19" s="317"/>
      <c r="G19" s="292">
        <f>C19</f>
        <v>0</v>
      </c>
      <c r="H19" s="300" t="str">
        <f>IF(G19&gt;=3,"Mitigation Required", "No Mitigation Required")</f>
        <v>No Mitigation Required</v>
      </c>
      <c r="I19" s="177"/>
      <c r="J19" s="143"/>
      <c r="K19" s="192">
        <f>-IF(ISBLANK(J19),0,VLOOKUP(J19,'Mitigations x Values'!$C$2:$E$25,3,FALSE))</f>
        <v>0</v>
      </c>
      <c r="L19" s="152"/>
      <c r="N19" s="287">
        <f>IF(G19&gt;1,MAX(1,G19*(1+K19)*(1+K20)*(1+K21)),G19)</f>
        <v>0</v>
      </c>
    </row>
    <row r="20" spans="1:14" ht="28.2" customHeight="1" x14ac:dyDescent="0.3">
      <c r="A20" s="294"/>
      <c r="B20" s="316"/>
      <c r="C20" s="292"/>
      <c r="D20" s="317"/>
      <c r="E20" s="317"/>
      <c r="F20" s="317"/>
      <c r="G20" s="292"/>
      <c r="H20" s="300"/>
      <c r="I20" s="177"/>
      <c r="J20" s="140"/>
      <c r="K20" s="192">
        <f>-IF(ISBLANK(J20),0,VLOOKUP(J20,'Mitigations x Values'!$C$2:$E$25,3,FALSE))</f>
        <v>0</v>
      </c>
      <c r="L20" s="153"/>
      <c r="N20" s="288"/>
    </row>
    <row r="21" spans="1:14" ht="28.2" customHeight="1" x14ac:dyDescent="0.3">
      <c r="A21" s="294"/>
      <c r="B21" s="316"/>
      <c r="C21" s="292"/>
      <c r="D21" s="317"/>
      <c r="E21" s="317"/>
      <c r="F21" s="317"/>
      <c r="G21" s="292"/>
      <c r="H21" s="300"/>
      <c r="I21" s="177"/>
      <c r="J21" s="144"/>
      <c r="K21" s="192">
        <f>-IF(ISBLANK(J21),0,VLOOKUP(J21,'Mitigations x Values'!$C$2:$E$25,3,FALSE))</f>
        <v>0</v>
      </c>
      <c r="L21" s="154"/>
      <c r="N21" s="289"/>
    </row>
    <row r="22" spans="1:14" ht="28.2" customHeight="1" x14ac:dyDescent="0.3">
      <c r="A22" s="294"/>
      <c r="B22" s="326" t="s">
        <v>211</v>
      </c>
      <c r="C22" s="293">
        <f>VLOOKUP(B22,' Risks x Ratings'!$C$98:$D$101,2,FALSE)</f>
        <v>0</v>
      </c>
      <c r="D22" s="327"/>
      <c r="E22" s="327"/>
      <c r="F22" s="327"/>
      <c r="G22" s="328">
        <f t="shared" ref="G22:G31" si="7">C22</f>
        <v>0</v>
      </c>
      <c r="H22" s="325" t="str">
        <f>IF(G22&gt;=3,"Mitigation Required", "No Mitigation Required")</f>
        <v>No Mitigation Required</v>
      </c>
      <c r="I22" s="177"/>
      <c r="J22" s="141"/>
      <c r="K22" s="192">
        <f>-IF(ISBLANK(J22),0,VLOOKUP(J22,'Mitigations x Values'!$C$2:$E$25,3,FALSE))</f>
        <v>0</v>
      </c>
      <c r="L22" s="155"/>
      <c r="N22" s="287">
        <f t="shared" ref="N22" si="8">IF(G22&gt;1,MAX(1,G22*(1+K22)*(1+K23)*(1+K24)),G22)</f>
        <v>0</v>
      </c>
    </row>
    <row r="23" spans="1:14" ht="28.2" customHeight="1" x14ac:dyDescent="0.3">
      <c r="A23" s="294"/>
      <c r="B23" s="326"/>
      <c r="C23" s="294"/>
      <c r="D23" s="327"/>
      <c r="E23" s="327"/>
      <c r="F23" s="327"/>
      <c r="G23" s="328"/>
      <c r="H23" s="325"/>
      <c r="I23" s="177"/>
      <c r="J23" s="141"/>
      <c r="K23" s="192">
        <f>-IF(ISBLANK(J23),0,VLOOKUP(J23,'Mitigations x Values'!$C$2:$E$25,3,FALSE))</f>
        <v>0</v>
      </c>
      <c r="L23" s="155"/>
      <c r="N23" s="288"/>
    </row>
    <row r="24" spans="1:14" ht="28.2" customHeight="1" x14ac:dyDescent="0.3">
      <c r="A24" s="294"/>
      <c r="B24" s="326"/>
      <c r="C24" s="295"/>
      <c r="D24" s="327"/>
      <c r="E24" s="327"/>
      <c r="F24" s="327"/>
      <c r="G24" s="328"/>
      <c r="H24" s="325"/>
      <c r="I24" s="177"/>
      <c r="J24" s="145"/>
      <c r="K24" s="192">
        <f>-IF(ISBLANK(J24),0,VLOOKUP(J24,'Mitigations x Values'!$C$2:$E$25,3,FALSE))</f>
        <v>0</v>
      </c>
      <c r="L24" s="156"/>
      <c r="N24" s="289"/>
    </row>
    <row r="25" spans="1:14" ht="28.2" customHeight="1" x14ac:dyDescent="0.3">
      <c r="A25" s="294"/>
      <c r="B25" s="316" t="s">
        <v>211</v>
      </c>
      <c r="C25" s="296">
        <f>VLOOKUP(B25,' Risks x Ratings'!$C$98:$D$101,2,FALSE)</f>
        <v>0</v>
      </c>
      <c r="D25" s="299"/>
      <c r="E25" s="299"/>
      <c r="F25" s="299"/>
      <c r="G25" s="292">
        <f t="shared" si="7"/>
        <v>0</v>
      </c>
      <c r="H25" s="300" t="str">
        <f>IF(G25&gt;=3,"Mitigation Required", "No Mitigation Required")</f>
        <v>No Mitigation Required</v>
      </c>
      <c r="I25" s="177"/>
      <c r="J25" s="140"/>
      <c r="K25" s="192">
        <f>-IF(ISBLANK(J25),0,VLOOKUP(J25,'Mitigations x Values'!$C$2:$E$25,3,FALSE))</f>
        <v>0</v>
      </c>
      <c r="L25" s="153"/>
      <c r="N25" s="287">
        <f t="shared" ref="N25" si="9">IF(G25&gt;1,MAX(1,G25*(1+K25)*(1+K26)*(1+K27)),G25)</f>
        <v>0</v>
      </c>
    </row>
    <row r="26" spans="1:14" ht="28.2" customHeight="1" x14ac:dyDescent="0.3">
      <c r="A26" s="294"/>
      <c r="B26" s="316"/>
      <c r="C26" s="297"/>
      <c r="D26" s="299"/>
      <c r="E26" s="299"/>
      <c r="F26" s="299"/>
      <c r="G26" s="292"/>
      <c r="H26" s="300"/>
      <c r="I26" s="177"/>
      <c r="J26" s="140"/>
      <c r="K26" s="192">
        <f>-IF(ISBLANK(J26),0,VLOOKUP(J26,'Mitigations x Values'!$C$2:$E$25,3,FALSE))</f>
        <v>0</v>
      </c>
      <c r="L26" s="153"/>
      <c r="N26" s="288"/>
    </row>
    <row r="27" spans="1:14" ht="28.2" customHeight="1" x14ac:dyDescent="0.3">
      <c r="A27" s="294"/>
      <c r="B27" s="316"/>
      <c r="C27" s="298"/>
      <c r="D27" s="299"/>
      <c r="E27" s="299"/>
      <c r="F27" s="299"/>
      <c r="G27" s="292"/>
      <c r="H27" s="300"/>
      <c r="I27" s="177"/>
      <c r="J27" s="140"/>
      <c r="K27" s="192">
        <f>-IF(ISBLANK(J27),0,VLOOKUP(J27,'Mitigations x Values'!$C$2:$E$25,3,FALSE))</f>
        <v>0</v>
      </c>
      <c r="L27" s="153"/>
      <c r="N27" s="289"/>
    </row>
    <row r="28" spans="1:14" ht="28.2" customHeight="1" x14ac:dyDescent="0.3">
      <c r="A28" s="294"/>
      <c r="B28" s="301" t="s">
        <v>211</v>
      </c>
      <c r="C28" s="293">
        <f>VLOOKUP(B28,' Risks x Ratings'!$C$98:$D$101,2,FALSE)</f>
        <v>0</v>
      </c>
      <c r="D28" s="304"/>
      <c r="E28" s="305"/>
      <c r="F28" s="306"/>
      <c r="G28" s="287">
        <f t="shared" si="7"/>
        <v>0</v>
      </c>
      <c r="H28" s="313" t="str">
        <f>IF(G28&gt;=3,"Mitigation Required", "No Mitigation Required")</f>
        <v>No Mitigation Required</v>
      </c>
      <c r="I28" s="177"/>
      <c r="J28" s="146"/>
      <c r="K28" s="192">
        <f>-IF(ISBLANK(J28),0,VLOOKUP(J28,'Mitigations x Values'!$C$2:$E$25,3,FALSE))</f>
        <v>0</v>
      </c>
      <c r="L28" s="157"/>
      <c r="N28" s="287">
        <f t="shared" ref="N28" si="10">IF(G28&gt;1,MAX(1,G28*(1+K28)*(1+K29)*(1+K30)),G28)</f>
        <v>0</v>
      </c>
    </row>
    <row r="29" spans="1:14" ht="28.2" customHeight="1" x14ac:dyDescent="0.3">
      <c r="A29" s="294"/>
      <c r="B29" s="302"/>
      <c r="C29" s="294"/>
      <c r="D29" s="307"/>
      <c r="E29" s="308"/>
      <c r="F29" s="309"/>
      <c r="G29" s="288"/>
      <c r="H29" s="314"/>
      <c r="I29" s="177"/>
      <c r="J29" s="146"/>
      <c r="K29" s="192">
        <f>-IF(ISBLANK(J29),0,VLOOKUP(J29,'Mitigations x Values'!$C$2:$E$25,3,FALSE))</f>
        <v>0</v>
      </c>
      <c r="L29" s="157"/>
      <c r="N29" s="288"/>
    </row>
    <row r="30" spans="1:14" ht="28.2" customHeight="1" x14ac:dyDescent="0.3">
      <c r="A30" s="294"/>
      <c r="B30" s="303"/>
      <c r="C30" s="295"/>
      <c r="D30" s="310"/>
      <c r="E30" s="311"/>
      <c r="F30" s="312"/>
      <c r="G30" s="289"/>
      <c r="H30" s="315"/>
      <c r="I30" s="177"/>
      <c r="J30" s="146"/>
      <c r="K30" s="192">
        <f>-IF(ISBLANK(J30),0,VLOOKUP(J30,'Mitigations x Values'!$C$2:$E$25,3,FALSE))</f>
        <v>0</v>
      </c>
      <c r="L30" s="158"/>
      <c r="N30" s="289"/>
    </row>
    <row r="31" spans="1:14" ht="28.2" customHeight="1" x14ac:dyDescent="0.3">
      <c r="A31" s="294"/>
      <c r="B31" s="316" t="s">
        <v>211</v>
      </c>
      <c r="C31" s="296">
        <f>VLOOKUP(B31,' Risks x Ratings'!$C$98:$D$101,2,FALSE)</f>
        <v>0</v>
      </c>
      <c r="D31" s="299"/>
      <c r="E31" s="299"/>
      <c r="F31" s="299"/>
      <c r="G31" s="292">
        <f t="shared" si="7"/>
        <v>0</v>
      </c>
      <c r="H31" s="300" t="str">
        <f>IF(G31&gt;=3,"Mitigation Required", "No Mitigation Required")</f>
        <v>No Mitigation Required</v>
      </c>
      <c r="I31" s="177"/>
      <c r="J31" s="147"/>
      <c r="K31" s="192">
        <f>-IF(ISBLANK(J31),0,VLOOKUP(J31,'Mitigations x Values'!$C$2:$E$25,3,FALSE))</f>
        <v>0</v>
      </c>
      <c r="L31" s="159"/>
      <c r="N31" s="287">
        <f t="shared" ref="N31" si="11">IF(G31&gt;1,MAX(1,G31*(1+K31)*(1+K32)*(1+K33)),G31)</f>
        <v>0</v>
      </c>
    </row>
    <row r="32" spans="1:14" ht="28.2" customHeight="1" x14ac:dyDescent="0.3">
      <c r="A32" s="294"/>
      <c r="B32" s="316"/>
      <c r="C32" s="297"/>
      <c r="D32" s="299"/>
      <c r="E32" s="299"/>
      <c r="F32" s="299"/>
      <c r="G32" s="292"/>
      <c r="H32" s="300"/>
      <c r="I32" s="177"/>
      <c r="J32" s="147"/>
      <c r="K32" s="192">
        <f>-IF(ISBLANK(J32),0,VLOOKUP(J32,'Mitigations x Values'!$C$2:$E$25,3,FALSE))</f>
        <v>0</v>
      </c>
      <c r="L32" s="159"/>
      <c r="N32" s="288"/>
    </row>
    <row r="33" spans="1:14" ht="28.2" customHeight="1" x14ac:dyDescent="0.3">
      <c r="A33" s="295"/>
      <c r="B33" s="316"/>
      <c r="C33" s="298"/>
      <c r="D33" s="299"/>
      <c r="E33" s="299"/>
      <c r="F33" s="299"/>
      <c r="G33" s="292"/>
      <c r="H33" s="300"/>
      <c r="I33" s="177"/>
      <c r="J33" s="147"/>
      <c r="K33" s="192">
        <f>-IF(ISBLANK(J33),0,VLOOKUP(J33,'Mitigations x Values'!$C$2:$E$25,3,FALSE))</f>
        <v>0</v>
      </c>
      <c r="L33" s="159"/>
      <c r="N33" s="289"/>
    </row>
    <row r="34" spans="1:14" ht="34.200000000000003" customHeight="1" thickBot="1" x14ac:dyDescent="0.45">
      <c r="A34" s="90"/>
      <c r="B34" s="91"/>
      <c r="C34" s="92"/>
      <c r="D34" s="92"/>
      <c r="E34" s="93"/>
      <c r="F34" s="94" t="s">
        <v>496</v>
      </c>
      <c r="G34" s="95">
        <f>SUMIF(G6:G31,"&gt;1")</f>
        <v>0</v>
      </c>
      <c r="H34" s="92"/>
      <c r="I34" s="177"/>
      <c r="J34" s="94"/>
      <c r="K34" s="94">
        <f>SUM(K19:K33,K6:K14)</f>
        <v>0</v>
      </c>
      <c r="L34" s="91"/>
      <c r="M34" s="179"/>
      <c r="N34" s="92">
        <f>SUM(N6:N33)</f>
        <v>0</v>
      </c>
    </row>
    <row r="35" spans="1:14" ht="15" thickTop="1" x14ac:dyDescent="0.3"/>
    <row r="43" spans="1:14" x14ac:dyDescent="0.3">
      <c r="B43" s="61"/>
      <c r="C43" s="19"/>
    </row>
    <row r="46" spans="1:14" x14ac:dyDescent="0.3">
      <c r="B46" s="61"/>
      <c r="C46" s="19"/>
      <c r="D46" s="81"/>
    </row>
    <row r="48" spans="1:14" x14ac:dyDescent="0.3">
      <c r="D48" s="82"/>
    </row>
    <row r="49" spans="2:6" x14ac:dyDescent="0.3">
      <c r="D49" s="82"/>
    </row>
    <row r="50" spans="2:6" x14ac:dyDescent="0.3">
      <c r="D50" s="82"/>
    </row>
    <row r="51" spans="2:6" x14ac:dyDescent="0.3">
      <c r="D51" s="82"/>
    </row>
    <row r="52" spans="2:6" x14ac:dyDescent="0.3">
      <c r="B52" s="88"/>
      <c r="C52" s="62"/>
      <c r="D52" s="82"/>
    </row>
    <row r="55" spans="2:6" x14ac:dyDescent="0.3">
      <c r="E55" s="71"/>
      <c r="F55" s="71"/>
    </row>
    <row r="56" spans="2:6" x14ac:dyDescent="0.3">
      <c r="B56" s="61"/>
      <c r="C56" s="19"/>
      <c r="D56" s="82"/>
    </row>
    <row r="57" spans="2:6" x14ac:dyDescent="0.3">
      <c r="D57" s="82"/>
    </row>
    <row r="58" spans="2:6" x14ac:dyDescent="0.3">
      <c r="B58" s="61"/>
      <c r="C58" s="19"/>
      <c r="D58" s="82"/>
    </row>
    <row r="59" spans="2:6" x14ac:dyDescent="0.3">
      <c r="D59" s="82"/>
    </row>
    <row r="63" spans="2:6" x14ac:dyDescent="0.3">
      <c r="D63" s="82"/>
    </row>
    <row r="64" spans="2:6" x14ac:dyDescent="0.3">
      <c r="B64" s="88"/>
      <c r="C64" s="62"/>
      <c r="D64" s="82"/>
    </row>
    <row r="65" spans="2:4" x14ac:dyDescent="0.3">
      <c r="D65" s="82"/>
    </row>
    <row r="66" spans="2:4" x14ac:dyDescent="0.3">
      <c r="D66" s="82"/>
    </row>
    <row r="68" spans="2:4" x14ac:dyDescent="0.3">
      <c r="B68" s="61"/>
      <c r="C68" s="19"/>
    </row>
    <row r="70" spans="2:4" x14ac:dyDescent="0.3">
      <c r="B70" s="61"/>
      <c r="C70" s="19"/>
    </row>
    <row r="71" spans="2:4" x14ac:dyDescent="0.3">
      <c r="D71" s="82"/>
    </row>
    <row r="72" spans="2:4" x14ac:dyDescent="0.3">
      <c r="D72" s="82"/>
    </row>
    <row r="73" spans="2:4" x14ac:dyDescent="0.3">
      <c r="D73" s="82"/>
    </row>
    <row r="74" spans="2:4" x14ac:dyDescent="0.3">
      <c r="D74" s="82"/>
    </row>
    <row r="77" spans="2:4" x14ac:dyDescent="0.3">
      <c r="B77" s="89"/>
    </row>
    <row r="78" spans="2:4" x14ac:dyDescent="0.3">
      <c r="B78" s="89"/>
    </row>
  </sheetData>
  <sheetProtection algorithmName="SHA-512" hashValue="WY63nU1T5qhvA1824g/aUhdFgcAEcONkDq0fTDXPw1Q7jNWOd9MPRhV/bB5aCk9/1+6lV8YQtxD6G/OOJQWzxA==" saltValue="/B33Hq40e7oxowyxnbXOPA==" spinCount="100000" sheet="1" objects="1" scenarios="1"/>
  <mergeCells count="72">
    <mergeCell ref="A18:B18"/>
    <mergeCell ref="D18:F18"/>
    <mergeCell ref="A19:A33"/>
    <mergeCell ref="B19:B21"/>
    <mergeCell ref="C19:C21"/>
    <mergeCell ref="D19:F21"/>
    <mergeCell ref="B25:B27"/>
    <mergeCell ref="C25:C27"/>
    <mergeCell ref="D25:F27"/>
    <mergeCell ref="B31:B33"/>
    <mergeCell ref="D22:F24"/>
    <mergeCell ref="C31:C33"/>
    <mergeCell ref="D31:F33"/>
    <mergeCell ref="B22:B24"/>
    <mergeCell ref="C22:C24"/>
    <mergeCell ref="B28:B30"/>
    <mergeCell ref="C1:H3"/>
    <mergeCell ref="A15:A17"/>
    <mergeCell ref="B15:B17"/>
    <mergeCell ref="C15:C17"/>
    <mergeCell ref="D15:D17"/>
    <mergeCell ref="E15:E17"/>
    <mergeCell ref="H9:H11"/>
    <mergeCell ref="A4:H4"/>
    <mergeCell ref="G9:G11"/>
    <mergeCell ref="F15:F17"/>
    <mergeCell ref="G15:G17"/>
    <mergeCell ref="H15:H17"/>
    <mergeCell ref="A12:A14"/>
    <mergeCell ref="B12:B14"/>
    <mergeCell ref="N15:N17"/>
    <mergeCell ref="G25:G27"/>
    <mergeCell ref="H25:H27"/>
    <mergeCell ref="N25:N27"/>
    <mergeCell ref="G19:G21"/>
    <mergeCell ref="H19:H21"/>
    <mergeCell ref="N19:N21"/>
    <mergeCell ref="G22:G24"/>
    <mergeCell ref="H22:H24"/>
    <mergeCell ref="N22:N24"/>
    <mergeCell ref="G28:G30"/>
    <mergeCell ref="H28:H30"/>
    <mergeCell ref="G31:G33"/>
    <mergeCell ref="H31:H33"/>
    <mergeCell ref="N31:N33"/>
    <mergeCell ref="N28:N30"/>
    <mergeCell ref="C28:C30"/>
    <mergeCell ref="D28:F30"/>
    <mergeCell ref="F12:F14"/>
    <mergeCell ref="C9:C11"/>
    <mergeCell ref="D9:D11"/>
    <mergeCell ref="E9:E11"/>
    <mergeCell ref="F9:F11"/>
    <mergeCell ref="C12:C14"/>
    <mergeCell ref="D12:D14"/>
    <mergeCell ref="E12:E14"/>
    <mergeCell ref="J4:L4"/>
    <mergeCell ref="G12:G14"/>
    <mergeCell ref="H12:H14"/>
    <mergeCell ref="N6:N8"/>
    <mergeCell ref="A6:A8"/>
    <mergeCell ref="B6:B8"/>
    <mergeCell ref="C6:C8"/>
    <mergeCell ref="D6:D8"/>
    <mergeCell ref="E6:E8"/>
    <mergeCell ref="F6:F8"/>
    <mergeCell ref="G6:G8"/>
    <mergeCell ref="H6:H8"/>
    <mergeCell ref="N12:N14"/>
    <mergeCell ref="A9:A11"/>
    <mergeCell ref="B9:B11"/>
    <mergeCell ref="N9:N11"/>
  </mergeCells>
  <conditionalFormatting sqref="A2">
    <cfRule type="containsText" dxfId="231" priority="2" operator="containsText" text="This risk is present">
      <formula>NOT(ISERROR(SEARCH("This risk is present",A2)))</formula>
    </cfRule>
  </conditionalFormatting>
  <conditionalFormatting sqref="A4:XFD34">
    <cfRule type="expression" dxfId="230" priority="1">
      <formula>EXACT("This risk is not present or applicable",$A$2)</formula>
    </cfRule>
  </conditionalFormatting>
  <conditionalFormatting sqref="G6 G9 G12 G19 G22 G25 G28 G31">
    <cfRule type="cellIs" dxfId="229" priority="15" operator="between">
      <formula>3</formula>
      <formula>4.9</formula>
    </cfRule>
    <cfRule type="cellIs" dxfId="228" priority="16" operator="greaterThanOrEqual">
      <formula>5</formula>
    </cfRule>
    <cfRule type="cellIs" dxfId="227" priority="17" operator="between">
      <formula>0</formula>
      <formula>2.9</formula>
    </cfRule>
  </conditionalFormatting>
  <conditionalFormatting sqref="G15">
    <cfRule type="cellIs" dxfId="226" priority="6" operator="between">
      <formula>3</formula>
      <formula>4.9</formula>
    </cfRule>
    <cfRule type="cellIs" dxfId="225" priority="7" operator="greaterThanOrEqual">
      <formula>5</formula>
    </cfRule>
    <cfRule type="cellIs" dxfId="224" priority="8" operator="between">
      <formula>0</formula>
      <formula>2.9</formula>
    </cfRule>
  </conditionalFormatting>
  <conditionalFormatting sqref="N6 N9 N12">
    <cfRule type="cellIs" dxfId="223" priority="12" operator="between">
      <formula>3</formula>
      <formula>4.9</formula>
    </cfRule>
    <cfRule type="cellIs" dxfId="222" priority="13" operator="greaterThanOrEqual">
      <formula>5</formula>
    </cfRule>
    <cfRule type="cellIs" dxfId="221" priority="14" operator="between">
      <formula>0</formula>
      <formula>2.9</formula>
    </cfRule>
  </conditionalFormatting>
  <conditionalFormatting sqref="N15">
    <cfRule type="cellIs" dxfId="220" priority="3" operator="between">
      <formula>3</formula>
      <formula>4.9</formula>
    </cfRule>
    <cfRule type="cellIs" dxfId="219" priority="4" operator="greaterThanOrEqual">
      <formula>5</formula>
    </cfRule>
    <cfRule type="cellIs" dxfId="218" priority="5" operator="between">
      <formula>0</formula>
      <formula>2.9</formula>
    </cfRule>
  </conditionalFormatting>
  <conditionalFormatting sqref="N19 N22 N25 N28 N31">
    <cfRule type="cellIs" dxfId="217" priority="9" operator="between">
      <formula>3</formula>
      <formula>4.9</formula>
    </cfRule>
    <cfRule type="cellIs" dxfId="216" priority="10" operator="greaterThanOrEqual">
      <formula>5</formula>
    </cfRule>
    <cfRule type="cellIs" dxfId="215" priority="11" operator="between">
      <formula>0</formula>
      <formula>2.9</formula>
    </cfRule>
  </conditionalFormatting>
  <pageMargins left="0.25" right="0.25" top="0.75" bottom="0.75" header="0.3" footer="0.3"/>
  <pageSetup scale="65" fitToWidth="0" orientation="portrait" r:id="rId1"/>
  <colBreaks count="1" manualBreakCount="1">
    <brk id="8" max="33" man="1"/>
  </col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44BDB678-A7E0-4275-B442-3AD0EA7789AC}">
          <x14:formula1>
            <xm:f>'Mitigations x Values'!$C$2:$C$25</xm:f>
          </x14:formula1>
          <xm:sqref>J19:J33 J6:J17</xm:sqref>
        </x14:dataValidation>
        <x14:dataValidation type="list" allowBlank="1" showInputMessage="1" showErrorMessage="1" xr:uid="{1155F861-370B-4B1B-AC57-8C60436DA497}">
          <x14:formula1>
            <xm:f>' Risks x Ratings'!$C$98:$C$101</xm:f>
          </x14:formula1>
          <xm:sqref>B19:B33</xm:sqref>
        </x14:dataValidation>
        <x14:dataValidation type="list" showInputMessage="1" showErrorMessage="1" xr:uid="{6F87CB79-BC4F-4A8F-BB07-947AC3F7376F}">
          <x14:formula1>
            <xm:f>' Risks x Ratings'!$C$68:$C$71</xm:f>
          </x14:formula1>
          <xm:sqref>B12</xm:sqref>
        </x14:dataValidation>
        <x14:dataValidation type="list" showInputMessage="1" showErrorMessage="1" xr:uid="{3261A1BA-8722-433D-8EE9-CED8FB090C98}">
          <x14:formula1>
            <xm:f>' Risks x Ratings'!$C$63:$C$66</xm:f>
          </x14:formula1>
          <xm:sqref>B9:B11</xm:sqref>
        </x14:dataValidation>
        <x14:dataValidation type="list" allowBlank="1" showInputMessage="1" showErrorMessage="1" xr:uid="{04E34F4E-32F9-4527-8F1E-B02A2571E840}">
          <x14:formula1>
            <xm:f>' Risks x Ratings'!$C$78:$C$81</xm:f>
          </x14:formula1>
          <xm:sqref>B6:B8</xm:sqref>
        </x14:dataValidation>
        <x14:dataValidation type="list" showInputMessage="1" showErrorMessage="1" xr:uid="{ABE80AF6-BC7A-4A60-B1A8-AF2D24329943}">
          <x14:formula1>
            <xm:f>' Risks x Ratings'!$C$93:$C$96</xm:f>
          </x14:formula1>
          <xm:sqref>B15</xm:sqref>
        </x14:dataValidation>
        <x14:dataValidation type="list" showInputMessage="1" showErrorMessage="1" xr:uid="{84F6C499-49F6-4F28-A5D1-7836F65E4A19}">
          <x14:formula1>
            <xm:f>' Risks x Ratings'!$C$105:$C$108</xm:f>
          </x14:formula1>
          <xm:sqref>D9 D12 D15</xm:sqref>
        </x14:dataValidation>
        <x14:dataValidation type="list" showInputMessage="1" showErrorMessage="1" xr:uid="{C252CED8-2936-4DE7-878D-759FE7F02EBC}">
          <x14:formula1>
            <xm:f>' Risks x Ratings'!$C$112:$C$114</xm:f>
          </x14:formula1>
          <xm:sqref>D6:D8</xm:sqref>
        </x14:dataValidation>
        <x14:dataValidation type="list" allowBlank="1" showInputMessage="1" showErrorMessage="1" xr:uid="{2E7B466C-8ABA-41C2-866A-27B67C6D7E81}">
          <x14:formula1>
            <xm:f>'Mitigations x Values'!$C$28:$C$29</xm:f>
          </x14:formula1>
          <xm:sqref>A2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8C7E-AD98-41A2-AC58-3ACCB4275511}">
  <dimension ref="A1:N78"/>
  <sheetViews>
    <sheetView zoomScale="85" zoomScaleNormal="85" workbookViewId="0">
      <pane xSplit="2" ySplit="5" topLeftCell="C6" activePane="bottomRight" state="frozen"/>
      <selection pane="topRight" activeCell="C1" sqref="C1"/>
      <selection pane="bottomLeft" activeCell="A6" sqref="A6"/>
      <selection pane="bottomRight" activeCell="J6" sqref="J6"/>
    </sheetView>
  </sheetViews>
  <sheetFormatPr defaultColWidth="9" defaultRowHeight="14.4" x14ac:dyDescent="0.3"/>
  <cols>
    <col min="1" max="1" width="30" style="63" customWidth="1"/>
    <col min="2" max="2" width="24.88671875" style="26" customWidth="1"/>
    <col min="3" max="3" width="13.109375" style="1" customWidth="1"/>
    <col min="4" max="4" width="24.109375" style="26" customWidth="1"/>
    <col min="5" max="5" width="11.6640625" customWidth="1"/>
    <col min="6" max="6" width="32.5546875" customWidth="1"/>
    <col min="7" max="7" width="11.109375" style="123" customWidth="1"/>
    <col min="8" max="8" width="13.6640625" style="123" customWidth="1"/>
    <col min="9" max="9" width="1.6640625" style="176" customWidth="1"/>
    <col min="10" max="10" width="52.88671875" style="1" customWidth="1"/>
    <col min="11" max="11" width="13.109375" style="123" customWidth="1"/>
    <col min="12" max="12" width="41.109375" customWidth="1"/>
    <col min="13" max="13" width="2.6640625" style="176" customWidth="1"/>
    <col min="14" max="14" width="16.21875" style="19" customWidth="1"/>
  </cols>
  <sheetData>
    <row r="1" spans="1:14" ht="21.9" customHeight="1" x14ac:dyDescent="0.3">
      <c r="A1" s="186" t="s">
        <v>96</v>
      </c>
      <c r="B1" s="181" t="s">
        <v>491</v>
      </c>
      <c r="C1" s="377" t="s">
        <v>501</v>
      </c>
      <c r="D1" s="377"/>
      <c r="E1" s="377"/>
      <c r="F1" s="377"/>
      <c r="G1" s="377"/>
      <c r="H1" s="377"/>
    </row>
    <row r="2" spans="1:14" ht="51" customHeight="1" x14ac:dyDescent="0.3">
      <c r="A2" s="175" t="s">
        <v>419</v>
      </c>
      <c r="B2" s="135" t="s">
        <v>489</v>
      </c>
      <c r="C2" s="377"/>
      <c r="D2" s="377"/>
      <c r="E2" s="377"/>
      <c r="F2" s="377"/>
      <c r="G2" s="377"/>
      <c r="H2" s="377"/>
    </row>
    <row r="3" spans="1:14" ht="21.9" customHeight="1" x14ac:dyDescent="0.3">
      <c r="A3" s="75"/>
      <c r="B3" s="125"/>
      <c r="C3" s="377"/>
      <c r="D3" s="377"/>
      <c r="E3" s="377"/>
      <c r="F3" s="377"/>
      <c r="G3" s="377"/>
      <c r="H3" s="377"/>
    </row>
    <row r="4" spans="1:14" ht="34.65" customHeight="1" x14ac:dyDescent="0.3">
      <c r="A4" s="329" t="s">
        <v>546</v>
      </c>
      <c r="B4" s="329"/>
      <c r="C4" s="329"/>
      <c r="D4" s="329"/>
      <c r="E4" s="329"/>
      <c r="F4" s="329"/>
      <c r="G4" s="329"/>
      <c r="H4" s="329"/>
      <c r="J4" s="329" t="s">
        <v>547</v>
      </c>
      <c r="K4" s="329"/>
      <c r="L4" s="329"/>
    </row>
    <row r="5" spans="1:14" ht="46.2"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31.8" customHeight="1" x14ac:dyDescent="0.3">
      <c r="A6" s="333" t="s">
        <v>97</v>
      </c>
      <c r="B6" s="336" t="s">
        <v>105</v>
      </c>
      <c r="C6" s="339">
        <f>VLOOKUP(B6,' Risks x Ratings'!$C$73:$D$76,2,FALSE)</f>
        <v>0</v>
      </c>
      <c r="D6" s="330" t="s">
        <v>120</v>
      </c>
      <c r="E6" s="333">
        <f>VLOOKUP(D6,' Risks x Ratings'!C112:D114,2,FALSE)</f>
        <v>0</v>
      </c>
      <c r="F6" s="363"/>
      <c r="G6" s="287">
        <f>IF(E6&gt;0,E6,C6)</f>
        <v>0</v>
      </c>
      <c r="H6" s="313" t="str">
        <f>IF(G6&gt;=3,"Mitigation Required", "No Mitigation Required")</f>
        <v>No Mitigation Required</v>
      </c>
      <c r="I6" s="177"/>
      <c r="J6" s="252"/>
      <c r="K6" s="194">
        <f>-IF(ISBLANK(J6),0,VLOOKUP(J6,'Mitigations x Values'!$C$2:$E$25,3,FALSE))</f>
        <v>0</v>
      </c>
      <c r="L6" s="137"/>
      <c r="M6" s="178"/>
      <c r="N6" s="287">
        <f>IF(G6&gt;1,MAX(1,G6*(1+K6)*(1+K7)*(1+K8)),G6)</f>
        <v>0</v>
      </c>
    </row>
    <row r="7" spans="1:14" ht="31.8" customHeight="1" x14ac:dyDescent="0.3">
      <c r="A7" s="334"/>
      <c r="B7" s="337"/>
      <c r="C7" s="340"/>
      <c r="D7" s="331"/>
      <c r="E7" s="334"/>
      <c r="F7" s="364"/>
      <c r="G7" s="288"/>
      <c r="H7" s="314"/>
      <c r="I7" s="177"/>
      <c r="J7" s="250"/>
      <c r="K7" s="194">
        <f>-IF(ISBLANK(J7),0,VLOOKUP(J7,'Mitigations x Values'!$C$2:$E$25,3,FALSE))</f>
        <v>0</v>
      </c>
      <c r="L7" s="137"/>
      <c r="M7" s="178"/>
      <c r="N7" s="288"/>
    </row>
    <row r="8" spans="1:14" ht="31.8" customHeight="1" x14ac:dyDescent="0.3">
      <c r="A8" s="335"/>
      <c r="B8" s="338"/>
      <c r="C8" s="341"/>
      <c r="D8" s="332"/>
      <c r="E8" s="335"/>
      <c r="F8" s="365"/>
      <c r="G8" s="289"/>
      <c r="H8" s="315"/>
      <c r="I8" s="177"/>
      <c r="J8" s="250"/>
      <c r="K8" s="194">
        <f>-IF(ISBLANK(J8),0,VLOOKUP(J8,'Mitigations x Values'!$C$2:$E$25,3,FALSE))</f>
        <v>0</v>
      </c>
      <c r="L8" s="137"/>
      <c r="M8" s="178"/>
      <c r="N8" s="289"/>
    </row>
    <row r="9" spans="1:14" ht="31.8" customHeight="1" x14ac:dyDescent="0.3">
      <c r="A9" s="293" t="s">
        <v>151</v>
      </c>
      <c r="B9" s="350" t="s">
        <v>123</v>
      </c>
      <c r="C9" s="339">
        <f>VLOOKUP(B9,' Risks x Ratings'!C63:D66,2,FALSE)</f>
        <v>0</v>
      </c>
      <c r="D9" s="342" t="s">
        <v>120</v>
      </c>
      <c r="E9" s="333">
        <f>VLOOKUP(D9,' Risks x Ratings'!$C$105:$D$108,2,FALSE)</f>
        <v>0</v>
      </c>
      <c r="F9" s="363"/>
      <c r="G9" s="287">
        <f t="shared" ref="G9" si="0">IF(E9&gt;0,E9,C9)</f>
        <v>0</v>
      </c>
      <c r="H9" s="313" t="str">
        <f>IF(G9&gt;=3,"Mitigation Required", "No Mitigation Required")</f>
        <v>No Mitigation Required</v>
      </c>
      <c r="I9" s="177"/>
      <c r="J9" s="139"/>
      <c r="K9" s="190">
        <f>-IF(ISBLANK(J9),0,VLOOKUP(J9,'Mitigations x Values'!$C$2:$E$25,3,FALSE))</f>
        <v>0</v>
      </c>
      <c r="L9" s="149"/>
      <c r="N9" s="287">
        <f t="shared" ref="N9" si="1">IF(G9&gt;1,MAX(1,G9*(1+K9)*(1+K10)*(1+K11)),G9)</f>
        <v>0</v>
      </c>
    </row>
    <row r="10" spans="1:14" ht="31.8" customHeight="1" x14ac:dyDescent="0.3">
      <c r="A10" s="294"/>
      <c r="B10" s="351"/>
      <c r="C10" s="340"/>
      <c r="D10" s="343"/>
      <c r="E10" s="334"/>
      <c r="F10" s="364"/>
      <c r="G10" s="288"/>
      <c r="H10" s="314"/>
      <c r="I10" s="177"/>
      <c r="J10" s="139"/>
      <c r="K10" s="190">
        <f>-IF(ISBLANK(J10),0,VLOOKUP(J10,'Mitigations x Values'!$C$2:$E$25,3,FALSE))</f>
        <v>0</v>
      </c>
      <c r="L10" s="149"/>
      <c r="N10" s="288"/>
    </row>
    <row r="11" spans="1:14" ht="31.8" customHeight="1" x14ac:dyDescent="0.3">
      <c r="A11" s="295"/>
      <c r="B11" s="352"/>
      <c r="C11" s="341"/>
      <c r="D11" s="344"/>
      <c r="E11" s="335"/>
      <c r="F11" s="365"/>
      <c r="G11" s="289"/>
      <c r="H11" s="315"/>
      <c r="I11" s="177"/>
      <c r="J11" s="139"/>
      <c r="K11" s="190">
        <f>-IF(ISBLANK(J11),0,VLOOKUP(J11,'Mitigations x Values'!$C$2:$E$25,3,FALSE))</f>
        <v>0</v>
      </c>
      <c r="L11" s="149"/>
      <c r="N11" s="289"/>
    </row>
    <row r="12" spans="1:14" ht="31.8" customHeight="1" x14ac:dyDescent="0.3">
      <c r="A12" s="296" t="s">
        <v>124</v>
      </c>
      <c r="B12" s="353" t="s">
        <v>198</v>
      </c>
      <c r="C12" s="356">
        <f>VLOOKUP(B12,' Risks x Ratings'!C68:D71,2,FALSE)</f>
        <v>0</v>
      </c>
      <c r="D12" s="359" t="s">
        <v>120</v>
      </c>
      <c r="E12" s="333">
        <f>VLOOKUP(D12,' Risks x Ratings'!$C$105:$D$108,2,FALSE)</f>
        <v>0</v>
      </c>
      <c r="F12" s="367"/>
      <c r="G12" s="287">
        <f t="shared" ref="G12" si="2">IF(E12&gt;0,E12,C12)</f>
        <v>0</v>
      </c>
      <c r="H12" s="319" t="str">
        <f>IF(G12&gt;=3,"Mitigation Required", "No Mitigation Required")</f>
        <v>No Mitigation Required</v>
      </c>
      <c r="I12" s="177"/>
      <c r="J12" s="140"/>
      <c r="K12" s="189">
        <f>-IF(ISBLANK(J12),0,VLOOKUP(J12,'Mitigations x Values'!$C$2:$E$25,3,FALSE))</f>
        <v>0</v>
      </c>
      <c r="L12" s="150"/>
      <c r="N12" s="287">
        <f t="shared" ref="N12" si="3">IF(G12&gt;1,MAX(1,G12*(1+K12)*(1+K13)*(1+K14)),G12)</f>
        <v>0</v>
      </c>
    </row>
    <row r="13" spans="1:14" ht="31.8" customHeight="1" x14ac:dyDescent="0.3">
      <c r="A13" s="297"/>
      <c r="B13" s="354"/>
      <c r="C13" s="357"/>
      <c r="D13" s="360"/>
      <c r="E13" s="334"/>
      <c r="F13" s="368"/>
      <c r="G13" s="288"/>
      <c r="H13" s="320"/>
      <c r="I13" s="177"/>
      <c r="J13" s="140"/>
      <c r="K13" s="189">
        <f>-IF(ISBLANK(J13),0,VLOOKUP(J13,'Mitigations x Values'!$C$2:$E$25,3,FALSE))</f>
        <v>0</v>
      </c>
      <c r="L13" s="150"/>
      <c r="N13" s="288"/>
    </row>
    <row r="14" spans="1:14" ht="31.8" customHeight="1" x14ac:dyDescent="0.3">
      <c r="A14" s="298"/>
      <c r="B14" s="355"/>
      <c r="C14" s="358"/>
      <c r="D14" s="361"/>
      <c r="E14" s="335"/>
      <c r="F14" s="369"/>
      <c r="G14" s="289"/>
      <c r="H14" s="321"/>
      <c r="I14" s="177"/>
      <c r="J14" s="140"/>
      <c r="K14" s="189">
        <f>-IF(ISBLANK(J14),0,VLOOKUP(J14,'Mitigations x Values'!$C$2:$E$25,3,FALSE))</f>
        <v>0</v>
      </c>
      <c r="L14" s="150"/>
      <c r="N14" s="289"/>
    </row>
    <row r="15" spans="1:14" ht="35.4" customHeight="1" x14ac:dyDescent="0.3">
      <c r="A15" s="346" t="s">
        <v>206</v>
      </c>
      <c r="B15" s="347" t="s">
        <v>53</v>
      </c>
      <c r="C15" s="348">
        <f>VLOOKUP(B15,' Risks x Ratings'!$C$93:$D$96,2,FALSE)</f>
        <v>0</v>
      </c>
      <c r="D15" s="349" t="s">
        <v>120</v>
      </c>
      <c r="E15" s="333">
        <f>VLOOKUP(D15,' Risks x Ratings'!$C$105:$D$108,2,FALSE)</f>
        <v>0</v>
      </c>
      <c r="F15" s="362"/>
      <c r="G15" s="287">
        <f t="shared" ref="G15" si="4">IF(E15&gt;0,E15,C15)</f>
        <v>0</v>
      </c>
      <c r="H15" s="325" t="str">
        <f>IF(G15&gt;=3,"Mitigation Required", "No Mitigation Required")</f>
        <v>No Mitigation Required</v>
      </c>
      <c r="I15" s="177"/>
      <c r="J15" s="141"/>
      <c r="K15" s="191">
        <f>-IF(ISBLANK(J15),0,VLOOKUP(J15,'Mitigations x Values'!$C$2:$E$25,3,FALSE))</f>
        <v>0</v>
      </c>
      <c r="L15" s="148"/>
      <c r="N15" s="287">
        <f t="shared" ref="N15" si="5">IF(G15&gt;1,MAX(1,G15*(1+K15)*(1+K16)*(1+K17)),G15)</f>
        <v>0</v>
      </c>
    </row>
    <row r="16" spans="1:14" ht="35.4" customHeight="1" x14ac:dyDescent="0.3">
      <c r="A16" s="346"/>
      <c r="B16" s="347"/>
      <c r="C16" s="348"/>
      <c r="D16" s="349"/>
      <c r="E16" s="334"/>
      <c r="F16" s="362"/>
      <c r="G16" s="288"/>
      <c r="H16" s="325"/>
      <c r="I16" s="177"/>
      <c r="J16" s="141"/>
      <c r="K16" s="191">
        <f>-IF(ISBLANK(J16),0,VLOOKUP(J16,'Mitigations x Values'!$C$2:$E$25,3,FALSE))</f>
        <v>0</v>
      </c>
      <c r="L16" s="148"/>
      <c r="N16" s="288"/>
    </row>
    <row r="17" spans="1:14" ht="35.4" customHeight="1" x14ac:dyDescent="0.3">
      <c r="A17" s="346"/>
      <c r="B17" s="347"/>
      <c r="C17" s="348"/>
      <c r="D17" s="349"/>
      <c r="E17" s="335"/>
      <c r="F17" s="362"/>
      <c r="G17" s="289"/>
      <c r="H17" s="325"/>
      <c r="I17" s="177"/>
      <c r="J17" s="141"/>
      <c r="K17" s="191">
        <f>-IF(ISBLANK(J17),0,VLOOKUP(J17,'Mitigations x Values'!$C$2:$E$25,3,FALSE))</f>
        <v>0</v>
      </c>
      <c r="L17" s="148"/>
      <c r="N17" s="289"/>
    </row>
    <row r="18" spans="1:14" x14ac:dyDescent="0.3">
      <c r="A18" s="290" t="s">
        <v>94</v>
      </c>
      <c r="B18" s="291"/>
      <c r="C18" s="77" t="s">
        <v>103</v>
      </c>
      <c r="D18" s="290" t="s">
        <v>95</v>
      </c>
      <c r="E18" s="318"/>
      <c r="F18" s="318"/>
      <c r="G18" s="86"/>
      <c r="H18" s="87"/>
      <c r="I18" s="177"/>
      <c r="J18" s="142"/>
      <c r="K18" s="86"/>
      <c r="L18" s="151"/>
      <c r="N18" s="100"/>
    </row>
    <row r="19" spans="1:14" ht="30" customHeight="1" x14ac:dyDescent="0.3">
      <c r="A19" s="293" t="s">
        <v>49</v>
      </c>
      <c r="B19" s="316" t="s">
        <v>211</v>
      </c>
      <c r="C19" s="292">
        <f>VLOOKUP(B19,' Risks x Ratings'!$C$98:$D$101,2,FALSE)</f>
        <v>0</v>
      </c>
      <c r="D19" s="317"/>
      <c r="E19" s="317"/>
      <c r="F19" s="317"/>
      <c r="G19" s="292">
        <f>C19</f>
        <v>0</v>
      </c>
      <c r="H19" s="300" t="str">
        <f>IF(G19&gt;=3,"Mitigation Required", "No Mitigation Required")</f>
        <v>No Mitigation Required</v>
      </c>
      <c r="I19" s="177"/>
      <c r="J19" s="143"/>
      <c r="K19" s="192">
        <f>-IF(ISBLANK(J19),0,VLOOKUP(J19,'Mitigations x Values'!$C$2:$E$25,3,FALSE))</f>
        <v>0</v>
      </c>
      <c r="L19" s="152"/>
      <c r="N19" s="287">
        <f>IF(G19&gt;1,MAX(1,G19*(1+K19)*(1+K20)*(1+K21)),G19)</f>
        <v>0</v>
      </c>
    </row>
    <row r="20" spans="1:14" ht="30" customHeight="1" x14ac:dyDescent="0.3">
      <c r="A20" s="294"/>
      <c r="B20" s="316"/>
      <c r="C20" s="292"/>
      <c r="D20" s="317"/>
      <c r="E20" s="317"/>
      <c r="F20" s="317"/>
      <c r="G20" s="292"/>
      <c r="H20" s="300"/>
      <c r="I20" s="177"/>
      <c r="J20" s="140"/>
      <c r="K20" s="192">
        <f>-IF(ISBLANK(J20),0,VLOOKUP(J20,'Mitigations x Values'!$C$2:$E$25,3,FALSE))</f>
        <v>0</v>
      </c>
      <c r="L20" s="153"/>
      <c r="N20" s="288"/>
    </row>
    <row r="21" spans="1:14" ht="30" customHeight="1" x14ac:dyDescent="0.3">
      <c r="A21" s="294"/>
      <c r="B21" s="316"/>
      <c r="C21" s="292"/>
      <c r="D21" s="317"/>
      <c r="E21" s="317"/>
      <c r="F21" s="317"/>
      <c r="G21" s="292"/>
      <c r="H21" s="300"/>
      <c r="I21" s="177"/>
      <c r="J21" s="144"/>
      <c r="K21" s="192">
        <f>-IF(ISBLANK(J21),0,VLOOKUP(J21,'Mitigations x Values'!$C$2:$E$25,3,FALSE))</f>
        <v>0</v>
      </c>
      <c r="L21" s="154"/>
      <c r="N21" s="289"/>
    </row>
    <row r="22" spans="1:14" ht="30" customHeight="1" x14ac:dyDescent="0.3">
      <c r="A22" s="294"/>
      <c r="B22" s="326" t="s">
        <v>211</v>
      </c>
      <c r="C22" s="293">
        <f>VLOOKUP(B22,' Risks x Ratings'!$C$98:$D$101,2,FALSE)</f>
        <v>0</v>
      </c>
      <c r="D22" s="327"/>
      <c r="E22" s="327"/>
      <c r="F22" s="327"/>
      <c r="G22" s="328">
        <f t="shared" ref="G22:G31" si="6">C22</f>
        <v>0</v>
      </c>
      <c r="H22" s="325" t="str">
        <f>IF(G22&gt;=3,"Mitigation Required", "No Mitigation Required")</f>
        <v>No Mitigation Required</v>
      </c>
      <c r="I22" s="177"/>
      <c r="J22" s="141"/>
      <c r="K22" s="192">
        <f>-IF(ISBLANK(J22),0,VLOOKUP(J22,'Mitigations x Values'!$C$2:$E$25,3,FALSE))</f>
        <v>0</v>
      </c>
      <c r="L22" s="155"/>
      <c r="N22" s="287">
        <f t="shared" ref="N22" si="7">IF(G22&gt;1,MAX(1,G22*(1+K22)*(1+K23)*(1+K24)),G22)</f>
        <v>0</v>
      </c>
    </row>
    <row r="23" spans="1:14" ht="30" customHeight="1" x14ac:dyDescent="0.3">
      <c r="A23" s="294"/>
      <c r="B23" s="326"/>
      <c r="C23" s="294"/>
      <c r="D23" s="327"/>
      <c r="E23" s="327"/>
      <c r="F23" s="327"/>
      <c r="G23" s="328"/>
      <c r="H23" s="325"/>
      <c r="I23" s="177"/>
      <c r="J23" s="141"/>
      <c r="K23" s="192">
        <f>-IF(ISBLANK(J23),0,VLOOKUP(J23,'Mitigations x Values'!$C$2:$E$25,3,FALSE))</f>
        <v>0</v>
      </c>
      <c r="L23" s="155"/>
      <c r="N23" s="288"/>
    </row>
    <row r="24" spans="1:14" ht="30" customHeight="1" x14ac:dyDescent="0.3">
      <c r="A24" s="294"/>
      <c r="B24" s="326"/>
      <c r="C24" s="295"/>
      <c r="D24" s="327"/>
      <c r="E24" s="327"/>
      <c r="F24" s="327"/>
      <c r="G24" s="328"/>
      <c r="H24" s="325"/>
      <c r="I24" s="177"/>
      <c r="J24" s="145"/>
      <c r="K24" s="192">
        <f>-IF(ISBLANK(J24),0,VLOOKUP(J24,'Mitigations x Values'!$C$2:$E$25,3,FALSE))</f>
        <v>0</v>
      </c>
      <c r="L24" s="156"/>
      <c r="N24" s="289"/>
    </row>
    <row r="25" spans="1:14" ht="30" customHeight="1" x14ac:dyDescent="0.3">
      <c r="A25" s="294"/>
      <c r="B25" s="316" t="s">
        <v>211</v>
      </c>
      <c r="C25" s="296">
        <f>VLOOKUP(B25,' Risks x Ratings'!$C$98:$D$101,2,FALSE)</f>
        <v>0</v>
      </c>
      <c r="D25" s="299"/>
      <c r="E25" s="299"/>
      <c r="F25" s="299"/>
      <c r="G25" s="292">
        <f t="shared" si="6"/>
        <v>0</v>
      </c>
      <c r="H25" s="300" t="str">
        <f>IF(G25&gt;=3,"Mitigation Required", "No Mitigation Required")</f>
        <v>No Mitigation Required</v>
      </c>
      <c r="I25" s="177"/>
      <c r="J25" s="140"/>
      <c r="K25" s="192">
        <f>-IF(ISBLANK(J25),0,VLOOKUP(J25,'Mitigations x Values'!$C$2:$E$25,3,FALSE))</f>
        <v>0</v>
      </c>
      <c r="L25" s="153"/>
      <c r="N25" s="287">
        <f t="shared" ref="N25" si="8">IF(G25&gt;1,MAX(1,G25*(1+K25)*(1+K26)*(1+K27)),G25)</f>
        <v>0</v>
      </c>
    </row>
    <row r="26" spans="1:14" ht="30" customHeight="1" x14ac:dyDescent="0.3">
      <c r="A26" s="294"/>
      <c r="B26" s="316"/>
      <c r="C26" s="297"/>
      <c r="D26" s="299"/>
      <c r="E26" s="299"/>
      <c r="F26" s="299"/>
      <c r="G26" s="292"/>
      <c r="H26" s="300"/>
      <c r="I26" s="177"/>
      <c r="J26" s="140"/>
      <c r="K26" s="192">
        <f>-IF(ISBLANK(J26),0,VLOOKUP(J26,'Mitigations x Values'!$C$2:$E$25,3,FALSE))</f>
        <v>0</v>
      </c>
      <c r="L26" s="153"/>
      <c r="N26" s="288"/>
    </row>
    <row r="27" spans="1:14" ht="30" customHeight="1" x14ac:dyDescent="0.3">
      <c r="A27" s="294"/>
      <c r="B27" s="316"/>
      <c r="C27" s="298"/>
      <c r="D27" s="299"/>
      <c r="E27" s="299"/>
      <c r="F27" s="299"/>
      <c r="G27" s="292"/>
      <c r="H27" s="300"/>
      <c r="I27" s="177"/>
      <c r="J27" s="140"/>
      <c r="K27" s="192">
        <f>-IF(ISBLANK(J27),0,VLOOKUP(J27,'Mitigations x Values'!$C$2:$E$25,3,FALSE))</f>
        <v>0</v>
      </c>
      <c r="L27" s="153"/>
      <c r="N27" s="289"/>
    </row>
    <row r="28" spans="1:14" ht="30" customHeight="1" x14ac:dyDescent="0.3">
      <c r="A28" s="294"/>
      <c r="B28" s="301" t="s">
        <v>211</v>
      </c>
      <c r="C28" s="293">
        <f>VLOOKUP(B28,' Risks x Ratings'!$C$98:$D$101,2,FALSE)</f>
        <v>0</v>
      </c>
      <c r="D28" s="304"/>
      <c r="E28" s="305"/>
      <c r="F28" s="306"/>
      <c r="G28" s="287">
        <f t="shared" si="6"/>
        <v>0</v>
      </c>
      <c r="H28" s="313" t="str">
        <f>IF(G28&gt;=3,"Mitigation Required", "No Mitigation Required")</f>
        <v>No Mitigation Required</v>
      </c>
      <c r="I28" s="177"/>
      <c r="J28" s="146"/>
      <c r="K28" s="192">
        <f>-IF(ISBLANK(J28),0,VLOOKUP(J28,'Mitigations x Values'!$C$2:$E$25,3,FALSE))</f>
        <v>0</v>
      </c>
      <c r="L28" s="157"/>
      <c r="N28" s="287">
        <f t="shared" ref="N28" si="9">IF(G28&gt;1,MAX(1,G28*(1+K28)*(1+K29)*(1+K30)),G28)</f>
        <v>0</v>
      </c>
    </row>
    <row r="29" spans="1:14" ht="30" customHeight="1" x14ac:dyDescent="0.3">
      <c r="A29" s="294"/>
      <c r="B29" s="302"/>
      <c r="C29" s="294"/>
      <c r="D29" s="307"/>
      <c r="E29" s="308"/>
      <c r="F29" s="309"/>
      <c r="G29" s="288"/>
      <c r="H29" s="314"/>
      <c r="I29" s="177"/>
      <c r="J29" s="146"/>
      <c r="K29" s="192">
        <f>-IF(ISBLANK(J29),0,VLOOKUP(J29,'Mitigations x Values'!$C$2:$E$25,3,FALSE))</f>
        <v>0</v>
      </c>
      <c r="L29" s="157"/>
      <c r="N29" s="288"/>
    </row>
    <row r="30" spans="1:14" ht="30" customHeight="1" x14ac:dyDescent="0.3">
      <c r="A30" s="294"/>
      <c r="B30" s="303"/>
      <c r="C30" s="295"/>
      <c r="D30" s="310"/>
      <c r="E30" s="311"/>
      <c r="F30" s="312"/>
      <c r="G30" s="289"/>
      <c r="H30" s="315"/>
      <c r="I30" s="177"/>
      <c r="J30" s="146"/>
      <c r="K30" s="192">
        <f>-IF(ISBLANK(J30),0,VLOOKUP(J30,'Mitigations x Values'!$C$2:$E$25,3,FALSE))</f>
        <v>0</v>
      </c>
      <c r="L30" s="158"/>
      <c r="N30" s="289"/>
    </row>
    <row r="31" spans="1:14" ht="30" customHeight="1" x14ac:dyDescent="0.3">
      <c r="A31" s="294"/>
      <c r="B31" s="316" t="s">
        <v>211</v>
      </c>
      <c r="C31" s="296">
        <f>VLOOKUP(B31,' Risks x Ratings'!$C$98:$D$101,2,FALSE)</f>
        <v>0</v>
      </c>
      <c r="D31" s="299"/>
      <c r="E31" s="299"/>
      <c r="F31" s="299"/>
      <c r="G31" s="292">
        <f t="shared" si="6"/>
        <v>0</v>
      </c>
      <c r="H31" s="300" t="str">
        <f>IF(G31&gt;=3,"Mitigation Required", "No Mitigation Required")</f>
        <v>No Mitigation Required</v>
      </c>
      <c r="I31" s="177"/>
      <c r="J31" s="147"/>
      <c r="K31" s="192">
        <f>-IF(ISBLANK(J31),0,VLOOKUP(J31,'Mitigations x Values'!$C$2:$E$25,3,FALSE))</f>
        <v>0</v>
      </c>
      <c r="L31" s="159"/>
      <c r="N31" s="287">
        <f t="shared" ref="N31" si="10">IF(G31&gt;1,MAX(1,G31*(1+K31)*(1+K32)*(1+K33)),G31)</f>
        <v>0</v>
      </c>
    </row>
    <row r="32" spans="1:14" ht="30" customHeight="1" x14ac:dyDescent="0.3">
      <c r="A32" s="294"/>
      <c r="B32" s="316"/>
      <c r="C32" s="297"/>
      <c r="D32" s="299"/>
      <c r="E32" s="299"/>
      <c r="F32" s="299"/>
      <c r="G32" s="292"/>
      <c r="H32" s="300"/>
      <c r="I32" s="177"/>
      <c r="J32" s="147"/>
      <c r="K32" s="192">
        <f>-IF(ISBLANK(J32),0,VLOOKUP(J32,'Mitigations x Values'!$C$2:$E$25,3,FALSE))</f>
        <v>0</v>
      </c>
      <c r="L32" s="159"/>
      <c r="N32" s="288"/>
    </row>
    <row r="33" spans="1:14" ht="30" customHeight="1" x14ac:dyDescent="0.3">
      <c r="A33" s="295"/>
      <c r="B33" s="316"/>
      <c r="C33" s="298"/>
      <c r="D33" s="299"/>
      <c r="E33" s="299"/>
      <c r="F33" s="299"/>
      <c r="G33" s="292"/>
      <c r="H33" s="300"/>
      <c r="I33" s="177"/>
      <c r="J33" s="147"/>
      <c r="K33" s="192">
        <f>-IF(ISBLANK(J33),0,VLOOKUP(J33,'Mitigations x Values'!$C$2:$E$25,3,FALSE))</f>
        <v>0</v>
      </c>
      <c r="L33" s="159"/>
      <c r="N33" s="289"/>
    </row>
    <row r="34" spans="1:14" ht="21.6" thickBot="1" x14ac:dyDescent="0.45">
      <c r="A34" s="90"/>
      <c r="B34" s="91"/>
      <c r="C34" s="92"/>
      <c r="D34" s="92"/>
      <c r="E34" s="93"/>
      <c r="F34" s="94" t="s">
        <v>496</v>
      </c>
      <c r="G34" s="95">
        <f>SUMIF(G6:G31,"&gt;1")</f>
        <v>0</v>
      </c>
      <c r="H34" s="92"/>
      <c r="I34" s="177"/>
      <c r="J34" s="94"/>
      <c r="K34" s="94">
        <f>SUM(K19:K33,K6:K14)</f>
        <v>0</v>
      </c>
      <c r="L34" s="91"/>
      <c r="M34" s="179"/>
      <c r="N34" s="92">
        <f>SUM(N6:N33)</f>
        <v>0</v>
      </c>
    </row>
    <row r="35" spans="1:14" ht="15" thickTop="1" x14ac:dyDescent="0.3"/>
    <row r="43" spans="1:14" x14ac:dyDescent="0.3">
      <c r="B43" s="61"/>
      <c r="C43" s="19"/>
    </row>
    <row r="46" spans="1:14" x14ac:dyDescent="0.3">
      <c r="B46" s="61"/>
      <c r="C46" s="19"/>
      <c r="D46" s="81"/>
    </row>
    <row r="48" spans="1:14" x14ac:dyDescent="0.3">
      <c r="D48" s="82"/>
    </row>
    <row r="49" spans="2:6" x14ac:dyDescent="0.3">
      <c r="D49" s="82"/>
    </row>
    <row r="50" spans="2:6" x14ac:dyDescent="0.3">
      <c r="D50" s="82"/>
    </row>
    <row r="51" spans="2:6" x14ac:dyDescent="0.3">
      <c r="D51" s="82"/>
    </row>
    <row r="52" spans="2:6" x14ac:dyDescent="0.3">
      <c r="B52" s="88"/>
      <c r="C52" s="62"/>
      <c r="D52" s="82"/>
    </row>
    <row r="55" spans="2:6" x14ac:dyDescent="0.3">
      <c r="E55" s="71"/>
      <c r="F55" s="71"/>
    </row>
    <row r="56" spans="2:6" x14ac:dyDescent="0.3">
      <c r="B56" s="61"/>
      <c r="C56" s="19"/>
      <c r="D56" s="82"/>
    </row>
    <row r="57" spans="2:6" x14ac:dyDescent="0.3">
      <c r="D57" s="82"/>
    </row>
    <row r="58" spans="2:6" x14ac:dyDescent="0.3">
      <c r="B58" s="61"/>
      <c r="C58" s="19"/>
      <c r="D58" s="82"/>
    </row>
    <row r="59" spans="2:6" x14ac:dyDescent="0.3">
      <c r="D59" s="82"/>
    </row>
    <row r="63" spans="2:6" x14ac:dyDescent="0.3">
      <c r="D63" s="82"/>
    </row>
    <row r="64" spans="2:6" x14ac:dyDescent="0.3">
      <c r="B64" s="88"/>
      <c r="C64" s="62"/>
      <c r="D64" s="82"/>
    </row>
    <row r="65" spans="2:4" x14ac:dyDescent="0.3">
      <c r="D65" s="82"/>
    </row>
    <row r="66" spans="2:4" x14ac:dyDescent="0.3">
      <c r="D66" s="82"/>
    </row>
    <row r="68" spans="2:4" x14ac:dyDescent="0.3">
      <c r="B68" s="61"/>
      <c r="C68" s="19"/>
    </row>
    <row r="70" spans="2:4" x14ac:dyDescent="0.3">
      <c r="B70" s="61"/>
      <c r="C70" s="19"/>
    </row>
    <row r="71" spans="2:4" x14ac:dyDescent="0.3">
      <c r="D71" s="82"/>
    </row>
    <row r="72" spans="2:4" x14ac:dyDescent="0.3">
      <c r="D72" s="82"/>
    </row>
    <row r="73" spans="2:4" x14ac:dyDescent="0.3">
      <c r="D73" s="82"/>
    </row>
    <row r="74" spans="2:4" x14ac:dyDescent="0.3">
      <c r="D74" s="82"/>
    </row>
    <row r="77" spans="2:4" x14ac:dyDescent="0.3">
      <c r="B77" s="89"/>
    </row>
    <row r="78" spans="2:4" x14ac:dyDescent="0.3">
      <c r="B78" s="89"/>
    </row>
  </sheetData>
  <sheetProtection algorithmName="SHA-512" hashValue="elOkBh5zjj15IxoDydpgqZzxhez7UP55Dd60XXbjJRvkzGUyW/h9/jz8aqeIs+PFMQ/WkzRfJm0+4RCScaa/Bg==" saltValue="gH0nrccgk1Cbh60Rd4YFfg==" spinCount="100000" sheet="1" objects="1" scenarios="1"/>
  <mergeCells count="72">
    <mergeCell ref="C1:H3"/>
    <mergeCell ref="F15:F17"/>
    <mergeCell ref="G15:G17"/>
    <mergeCell ref="H15:H17"/>
    <mergeCell ref="N15:N17"/>
    <mergeCell ref="N6:N8"/>
    <mergeCell ref="N9:N11"/>
    <mergeCell ref="N12:N14"/>
    <mergeCell ref="F9:F11"/>
    <mergeCell ref="G9:G11"/>
    <mergeCell ref="H9:H11"/>
    <mergeCell ref="J4:L4"/>
    <mergeCell ref="C6:C8"/>
    <mergeCell ref="D6:D8"/>
    <mergeCell ref="E6:E8"/>
    <mergeCell ref="F6:F8"/>
    <mergeCell ref="N19:N21"/>
    <mergeCell ref="G28:G30"/>
    <mergeCell ref="H28:H30"/>
    <mergeCell ref="A15:A17"/>
    <mergeCell ref="B15:B17"/>
    <mergeCell ref="C15:C17"/>
    <mergeCell ref="D15:D17"/>
    <mergeCell ref="E15:E17"/>
    <mergeCell ref="G19:G21"/>
    <mergeCell ref="H19:H21"/>
    <mergeCell ref="G25:G27"/>
    <mergeCell ref="H25:H27"/>
    <mergeCell ref="B28:B30"/>
    <mergeCell ref="C28:C30"/>
    <mergeCell ref="D28:F30"/>
    <mergeCell ref="C22:C24"/>
    <mergeCell ref="B22:B24"/>
    <mergeCell ref="N25:N27"/>
    <mergeCell ref="D22:F24"/>
    <mergeCell ref="G22:G24"/>
    <mergeCell ref="H22:H24"/>
    <mergeCell ref="N22:N24"/>
    <mergeCell ref="G31:G33"/>
    <mergeCell ref="H31:H33"/>
    <mergeCell ref="N31:N33"/>
    <mergeCell ref="N28:N30"/>
    <mergeCell ref="A18:B18"/>
    <mergeCell ref="D18:F18"/>
    <mergeCell ref="A19:A33"/>
    <mergeCell ref="B19:B21"/>
    <mergeCell ref="C19:C21"/>
    <mergeCell ref="D19:F21"/>
    <mergeCell ref="B25:B27"/>
    <mergeCell ref="C25:C27"/>
    <mergeCell ref="D25:F27"/>
    <mergeCell ref="B31:B33"/>
    <mergeCell ref="C31:C33"/>
    <mergeCell ref="D31:F33"/>
    <mergeCell ref="A4:H4"/>
    <mergeCell ref="A9:A11"/>
    <mergeCell ref="B9:B11"/>
    <mergeCell ref="C9:C11"/>
    <mergeCell ref="D9:D11"/>
    <mergeCell ref="E9:E11"/>
    <mergeCell ref="A6:A8"/>
    <mergeCell ref="B6:B8"/>
    <mergeCell ref="G6:G8"/>
    <mergeCell ref="H6:H8"/>
    <mergeCell ref="F12:F14"/>
    <mergeCell ref="G12:G14"/>
    <mergeCell ref="H12:H14"/>
    <mergeCell ref="A12:A14"/>
    <mergeCell ref="B12:B14"/>
    <mergeCell ref="C12:C14"/>
    <mergeCell ref="D12:D14"/>
    <mergeCell ref="E12:E14"/>
  </mergeCells>
  <conditionalFormatting sqref="A2">
    <cfRule type="containsText" dxfId="214" priority="2" operator="containsText" text="This risk is present">
      <formula>NOT(ISERROR(SEARCH("This risk is present",A2)))</formula>
    </cfRule>
  </conditionalFormatting>
  <conditionalFormatting sqref="A4:XFD34">
    <cfRule type="expression" dxfId="213" priority="1">
      <formula>EXACT("This risk is not present or applicable",$A$2)</formula>
    </cfRule>
  </conditionalFormatting>
  <conditionalFormatting sqref="G6 G9 G12 G19 G22 G25 G28 G31">
    <cfRule type="cellIs" dxfId="212" priority="15" operator="between">
      <formula>3</formula>
      <formula>4.9</formula>
    </cfRule>
    <cfRule type="cellIs" dxfId="211" priority="16" operator="greaterThanOrEqual">
      <formula>5</formula>
    </cfRule>
    <cfRule type="cellIs" dxfId="210" priority="17" operator="between">
      <formula>0</formula>
      <formula>2.9</formula>
    </cfRule>
  </conditionalFormatting>
  <conditionalFormatting sqref="G15">
    <cfRule type="cellIs" dxfId="209" priority="6" operator="between">
      <formula>3</formula>
      <formula>4.9</formula>
    </cfRule>
    <cfRule type="cellIs" dxfId="208" priority="7" operator="greaterThanOrEqual">
      <formula>5</formula>
    </cfRule>
    <cfRule type="cellIs" dxfId="207" priority="8" operator="between">
      <formula>0</formula>
      <formula>2.9</formula>
    </cfRule>
  </conditionalFormatting>
  <conditionalFormatting sqref="N6 N9 N12">
    <cfRule type="cellIs" dxfId="206" priority="12" operator="between">
      <formula>3</formula>
      <formula>4.9</formula>
    </cfRule>
    <cfRule type="cellIs" dxfId="205" priority="13" operator="greaterThanOrEqual">
      <formula>5</formula>
    </cfRule>
    <cfRule type="cellIs" dxfId="204" priority="14" operator="between">
      <formula>0</formula>
      <formula>2.9</formula>
    </cfRule>
  </conditionalFormatting>
  <conditionalFormatting sqref="N15">
    <cfRule type="cellIs" dxfId="203" priority="3" operator="between">
      <formula>3</formula>
      <formula>4.9</formula>
    </cfRule>
    <cfRule type="cellIs" dxfId="202" priority="4" operator="greaterThanOrEqual">
      <formula>5</formula>
    </cfRule>
    <cfRule type="cellIs" dxfId="201" priority="5" operator="between">
      <formula>0</formula>
      <formula>2.9</formula>
    </cfRule>
  </conditionalFormatting>
  <conditionalFormatting sqref="N19 N22 N25 N28 N31">
    <cfRule type="cellIs" dxfId="200" priority="9" operator="between">
      <formula>3</formula>
      <formula>4.9</formula>
    </cfRule>
    <cfRule type="cellIs" dxfId="199" priority="10" operator="greaterThanOrEqual">
      <formula>5</formula>
    </cfRule>
    <cfRule type="cellIs" dxfId="198" priority="11" operator="between">
      <formula>0</formula>
      <formula>2.9</formula>
    </cfRule>
  </conditionalFormatting>
  <pageMargins left="0.25" right="0.25" top="0.75" bottom="0.75" header="0.3" footer="0.3"/>
  <pageSetup scale="63" fitToWidth="0" orientation="portrait" r:id="rId1"/>
  <rowBreaks count="1" manualBreakCount="1">
    <brk id="34" max="16383" man="1"/>
  </rowBreaks>
  <colBreaks count="1" manualBreakCount="1">
    <brk id="8" max="1048575" man="1"/>
  </colBreaks>
  <legacyDrawing r:id="rId2"/>
  <extLst>
    <ext xmlns:x14="http://schemas.microsoft.com/office/spreadsheetml/2009/9/main" uri="{CCE6A557-97BC-4b89-ADB6-D9C93CAAB3DF}">
      <x14:dataValidations xmlns:xm="http://schemas.microsoft.com/office/excel/2006/main" count="9">
        <x14:dataValidation type="list" showInputMessage="1" showErrorMessage="1" xr:uid="{2C5AD578-DA5E-4B26-AFD7-F609D6BFE13A}">
          <x14:formula1>
            <xm:f>' Risks x Ratings'!$C$105:$C$108</xm:f>
          </x14:formula1>
          <xm:sqref>D9 D12 D15</xm:sqref>
        </x14:dataValidation>
        <x14:dataValidation type="list" showInputMessage="1" showErrorMessage="1" xr:uid="{C6033BAA-E009-4667-8141-AEFAC78D8C96}">
          <x14:formula1>
            <xm:f>' Risks x Ratings'!$C$93:$C$96</xm:f>
          </x14:formula1>
          <xm:sqref>B15</xm:sqref>
        </x14:dataValidation>
        <x14:dataValidation type="list" allowBlank="1" showInputMessage="1" showErrorMessage="1" xr:uid="{D2124461-2C7F-4E1B-9990-F4301A3AD2D7}">
          <x14:formula1>
            <xm:f>' Risks x Ratings'!$C$73:$C$76</xm:f>
          </x14:formula1>
          <xm:sqref>B6:B8</xm:sqref>
        </x14:dataValidation>
        <x14:dataValidation type="list" showInputMessage="1" showErrorMessage="1" xr:uid="{3FC6C77B-AB4F-4BA8-BFE1-9F86BCC7A3D8}">
          <x14:formula1>
            <xm:f>' Risks x Ratings'!$C$112:$C$114</xm:f>
          </x14:formula1>
          <xm:sqref>D6:D8</xm:sqref>
        </x14:dataValidation>
        <x14:dataValidation type="list" showInputMessage="1" showErrorMessage="1" xr:uid="{534721E3-1BBF-4628-A796-CC3710FDF096}">
          <x14:formula1>
            <xm:f>' Risks x Ratings'!$C$63:$C$66</xm:f>
          </x14:formula1>
          <xm:sqref>B9:B11</xm:sqref>
        </x14:dataValidation>
        <x14:dataValidation type="list" showInputMessage="1" showErrorMessage="1" xr:uid="{56056720-E2F7-47C6-A499-AB697F400958}">
          <x14:formula1>
            <xm:f>' Risks x Ratings'!$C$68:$C$71</xm:f>
          </x14:formula1>
          <xm:sqref>B12</xm:sqref>
        </x14:dataValidation>
        <x14:dataValidation type="list" allowBlank="1" showInputMessage="1" showErrorMessage="1" xr:uid="{B3E7BA52-6898-4A85-BB8D-D02F351048AF}">
          <x14:formula1>
            <xm:f>' Risks x Ratings'!$C$98:$C$101</xm:f>
          </x14:formula1>
          <xm:sqref>B19:B33</xm:sqref>
        </x14:dataValidation>
        <x14:dataValidation type="list" allowBlank="1" showInputMessage="1" showErrorMessage="1" xr:uid="{C852FEB1-B4BA-4016-AE11-FFC8F927C6A6}">
          <x14:formula1>
            <xm:f>'Mitigations x Values'!$C$2:$C$25</xm:f>
          </x14:formula1>
          <xm:sqref>J19:J33 J6:J17</xm:sqref>
        </x14:dataValidation>
        <x14:dataValidation type="list" allowBlank="1" showInputMessage="1" showErrorMessage="1" xr:uid="{47385208-2576-4099-AB7F-81310B98357D}">
          <x14:formula1>
            <xm:f>'Mitigations x Values'!$C$28:$C$29</xm:f>
          </x14:formula1>
          <xm:sqref>A2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C48B5-CB75-46B1-8D35-A868DE8A7A6C}">
  <sheetPr>
    <pageSetUpPr fitToPage="1"/>
  </sheetPr>
  <dimension ref="A1:N78"/>
  <sheetViews>
    <sheetView zoomScale="85" zoomScaleNormal="85" workbookViewId="0">
      <pane xSplit="2" ySplit="5" topLeftCell="C6" activePane="bottomRight" state="frozen"/>
      <selection pane="topRight" activeCell="C1" sqref="C1"/>
      <selection pane="bottomLeft" activeCell="A6" sqref="A6"/>
      <selection pane="bottomRight" activeCell="J3" sqref="J3"/>
    </sheetView>
  </sheetViews>
  <sheetFormatPr defaultColWidth="9" defaultRowHeight="14.4" x14ac:dyDescent="0.3"/>
  <cols>
    <col min="1" max="1" width="28.21875" style="63" customWidth="1"/>
    <col min="2" max="2" width="24.6640625" style="26" customWidth="1"/>
    <col min="3" max="3" width="13.109375" style="1" customWidth="1"/>
    <col min="4" max="4" width="21.109375" style="26" customWidth="1"/>
    <col min="5" max="5" width="11.6640625" customWidth="1"/>
    <col min="6" max="6" width="29.44140625" customWidth="1"/>
    <col min="7" max="7" width="11.109375" style="123" customWidth="1"/>
    <col min="8" max="8" width="15.109375" style="123" customWidth="1"/>
    <col min="9" max="9" width="1.6640625" style="176" customWidth="1"/>
    <col min="10" max="10" width="56.88671875" style="1" customWidth="1"/>
    <col min="11" max="11" width="16.88671875" style="123" customWidth="1"/>
    <col min="12" max="12" width="43.88671875" customWidth="1"/>
    <col min="13" max="13" width="2.6640625" style="176" customWidth="1"/>
    <col min="14" max="14" width="14.77734375" style="19" customWidth="1"/>
  </cols>
  <sheetData>
    <row r="1" spans="1:14" ht="21.9" customHeight="1" x14ac:dyDescent="0.3">
      <c r="A1" s="186" t="s">
        <v>96</v>
      </c>
      <c r="B1" s="181" t="s">
        <v>490</v>
      </c>
      <c r="C1" s="378" t="s">
        <v>502</v>
      </c>
      <c r="D1" s="378"/>
      <c r="E1" s="378"/>
      <c r="F1" s="378"/>
      <c r="G1" s="378"/>
      <c r="H1" s="378"/>
    </row>
    <row r="2" spans="1:14" ht="49.2" customHeight="1" x14ac:dyDescent="0.3">
      <c r="A2" s="175" t="s">
        <v>419</v>
      </c>
      <c r="B2" s="135" t="s">
        <v>489</v>
      </c>
      <c r="C2" s="378"/>
      <c r="D2" s="378"/>
      <c r="E2" s="378"/>
      <c r="F2" s="378"/>
      <c r="G2" s="378"/>
      <c r="H2" s="378"/>
    </row>
    <row r="3" spans="1:14" ht="21.9" customHeight="1" x14ac:dyDescent="0.3">
      <c r="A3" s="75"/>
      <c r="B3" s="125"/>
      <c r="C3" s="378"/>
      <c r="D3" s="378"/>
      <c r="E3" s="378"/>
      <c r="F3" s="378"/>
      <c r="G3" s="378"/>
      <c r="H3" s="378"/>
    </row>
    <row r="4" spans="1:14" ht="34.65" customHeight="1" x14ac:dyDescent="0.3">
      <c r="A4" s="329" t="s">
        <v>548</v>
      </c>
      <c r="B4" s="329"/>
      <c r="C4" s="329"/>
      <c r="D4" s="329"/>
      <c r="E4" s="329"/>
      <c r="F4" s="329"/>
      <c r="G4" s="329"/>
      <c r="H4" s="329"/>
      <c r="J4" s="329" t="s">
        <v>549</v>
      </c>
      <c r="K4" s="329"/>
      <c r="L4" s="329"/>
    </row>
    <row r="5" spans="1:14" ht="54"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34.200000000000003" customHeight="1" x14ac:dyDescent="0.3">
      <c r="A6" s="333" t="s">
        <v>223</v>
      </c>
      <c r="B6" s="336" t="s">
        <v>116</v>
      </c>
      <c r="C6" s="339">
        <f>VLOOKUP(B6,' Risks x Ratings'!C117:D120,2,FALSE)</f>
        <v>0</v>
      </c>
      <c r="D6" s="342" t="s">
        <v>120</v>
      </c>
      <c r="E6" s="333">
        <f>VLOOKUP(D6,' Risks x Ratings'!C112:D114,2,FALSE)</f>
        <v>0</v>
      </c>
      <c r="F6" s="363"/>
      <c r="G6" s="287">
        <f t="shared" ref="G6" si="0">IF(E6&gt;0,E6,C6)</f>
        <v>0</v>
      </c>
      <c r="H6" s="313" t="str">
        <f>IF(G6&gt;=3,"Mitigation Required", "No Mitigation Required")</f>
        <v>No Mitigation Required</v>
      </c>
      <c r="I6" s="177"/>
      <c r="J6" s="138"/>
      <c r="K6" s="191">
        <f>-IF(ISBLANK(J6),0,VLOOKUP(J6,'Mitigations x Values'!$C$2:$E$25,3,FALSE))</f>
        <v>0</v>
      </c>
      <c r="L6" s="148"/>
      <c r="N6" s="287">
        <f>IF(G6&gt;1,MAX(1,G6*(1+K6)*(1+K7)*(1+K8)),G6)</f>
        <v>0</v>
      </c>
    </row>
    <row r="7" spans="1:14" ht="33.6" customHeight="1" x14ac:dyDescent="0.3">
      <c r="A7" s="334"/>
      <c r="B7" s="337"/>
      <c r="C7" s="340"/>
      <c r="D7" s="343"/>
      <c r="E7" s="334"/>
      <c r="F7" s="364"/>
      <c r="G7" s="288"/>
      <c r="H7" s="314"/>
      <c r="I7" s="177"/>
      <c r="J7" s="138"/>
      <c r="K7" s="191">
        <f>-IF(ISBLANK(J7),0,VLOOKUP(J7,'Mitigations x Values'!$C$2:$E$25,3,FALSE))</f>
        <v>0</v>
      </c>
      <c r="L7" s="148"/>
      <c r="N7" s="288"/>
    </row>
    <row r="8" spans="1:14" ht="33.6" customHeight="1" x14ac:dyDescent="0.3">
      <c r="A8" s="335"/>
      <c r="B8" s="338"/>
      <c r="C8" s="341"/>
      <c r="D8" s="344"/>
      <c r="E8" s="335"/>
      <c r="F8" s="365"/>
      <c r="G8" s="289"/>
      <c r="H8" s="315"/>
      <c r="I8" s="177"/>
      <c r="J8" s="138"/>
      <c r="K8" s="191">
        <f>-IF(ISBLANK(J8),0,VLOOKUP(J8,'Mitigations x Values'!$C$2:$E$25,3,FALSE))</f>
        <v>0</v>
      </c>
      <c r="L8" s="148"/>
      <c r="N8" s="289"/>
    </row>
    <row r="9" spans="1:14" ht="33.6" customHeight="1" x14ac:dyDescent="0.3">
      <c r="A9" s="293" t="s">
        <v>151</v>
      </c>
      <c r="B9" s="350" t="s">
        <v>123</v>
      </c>
      <c r="C9" s="339">
        <f>VLOOKUP(B9,' Risks x Ratings'!C63:D66,2,FALSE)</f>
        <v>0</v>
      </c>
      <c r="D9" s="342" t="s">
        <v>120</v>
      </c>
      <c r="E9" s="333">
        <f>VLOOKUP(D9,' Risks x Ratings'!$C$105:$D$108,2,FALSE)</f>
        <v>0</v>
      </c>
      <c r="F9" s="363"/>
      <c r="G9" s="287">
        <f t="shared" ref="G9" si="1">IF(E9&gt;0,E9,C9)</f>
        <v>0</v>
      </c>
      <c r="H9" s="313" t="str">
        <f>IF(G9&gt;=3,"Mitigation Required", "No Mitigation Required")</f>
        <v>No Mitigation Required</v>
      </c>
      <c r="I9" s="177"/>
      <c r="J9" s="139"/>
      <c r="K9" s="190">
        <f>-IF(ISBLANK(J9),0,VLOOKUP(J9,'Mitigations x Values'!$C$2:$E$25,3,FALSE))</f>
        <v>0</v>
      </c>
      <c r="L9" s="149"/>
      <c r="N9" s="287">
        <f t="shared" ref="N9" si="2">IF(G9&gt;1,MAX(1,G9*(1+K9)*(1+K10)*(1+K11)),G9)</f>
        <v>0</v>
      </c>
    </row>
    <row r="10" spans="1:14" ht="33.6" customHeight="1" x14ac:dyDescent="0.3">
      <c r="A10" s="294"/>
      <c r="B10" s="351"/>
      <c r="C10" s="340"/>
      <c r="D10" s="343"/>
      <c r="E10" s="334"/>
      <c r="F10" s="364"/>
      <c r="G10" s="288"/>
      <c r="H10" s="314"/>
      <c r="I10" s="177"/>
      <c r="J10" s="139"/>
      <c r="K10" s="190">
        <f>-IF(ISBLANK(J10),0,VLOOKUP(J10,'Mitigations x Values'!$C$2:$E$25,3,FALSE))</f>
        <v>0</v>
      </c>
      <c r="L10" s="149"/>
      <c r="N10" s="288"/>
    </row>
    <row r="11" spans="1:14" ht="33.6" customHeight="1" x14ac:dyDescent="0.3">
      <c r="A11" s="295"/>
      <c r="B11" s="352"/>
      <c r="C11" s="341"/>
      <c r="D11" s="344"/>
      <c r="E11" s="335"/>
      <c r="F11" s="365"/>
      <c r="G11" s="289"/>
      <c r="H11" s="315"/>
      <c r="I11" s="177"/>
      <c r="J11" s="139"/>
      <c r="K11" s="190">
        <f>-IF(ISBLANK(J11),0,VLOOKUP(J11,'Mitigations x Values'!$C$2:$E$25,3,FALSE))</f>
        <v>0</v>
      </c>
      <c r="L11" s="149"/>
      <c r="N11" s="289"/>
    </row>
    <row r="12" spans="1:14" ht="33.6" customHeight="1" x14ac:dyDescent="0.3">
      <c r="A12" s="296" t="s">
        <v>124</v>
      </c>
      <c r="B12" s="353" t="s">
        <v>198</v>
      </c>
      <c r="C12" s="356">
        <f>VLOOKUP(B12,' Risks x Ratings'!C68:D71,2,FALSE)</f>
        <v>0</v>
      </c>
      <c r="D12" s="359" t="s">
        <v>120</v>
      </c>
      <c r="E12" s="333">
        <f>VLOOKUP(D12,' Risks x Ratings'!$C$105:$D$108,2,FALSE)</f>
        <v>0</v>
      </c>
      <c r="F12" s="367"/>
      <c r="G12" s="287">
        <f t="shared" ref="G12" si="3">IF(E12&gt;0,E12,C12)</f>
        <v>0</v>
      </c>
      <c r="H12" s="319" t="str">
        <f>IF(G12&gt;=3,"Mitigation Required", "No Mitigation Required")</f>
        <v>No Mitigation Required</v>
      </c>
      <c r="I12" s="177"/>
      <c r="J12" s="140"/>
      <c r="K12" s="189">
        <f>-IF(ISBLANK(J12),0,VLOOKUP(J12,'Mitigations x Values'!$C$2:$E$25,3,FALSE))</f>
        <v>0</v>
      </c>
      <c r="L12" s="150"/>
      <c r="N12" s="287">
        <f t="shared" ref="N12" si="4">IF(G12&gt;1,MAX(1,G12*(1+K12)*(1+K13)*(1+K14)),G12)</f>
        <v>0</v>
      </c>
    </row>
    <row r="13" spans="1:14" ht="33.6" customHeight="1" x14ac:dyDescent="0.3">
      <c r="A13" s="297"/>
      <c r="B13" s="354"/>
      <c r="C13" s="357"/>
      <c r="D13" s="360"/>
      <c r="E13" s="334"/>
      <c r="F13" s="368"/>
      <c r="G13" s="288"/>
      <c r="H13" s="320"/>
      <c r="I13" s="177"/>
      <c r="J13" s="140"/>
      <c r="K13" s="189">
        <f>-IF(ISBLANK(J13),0,VLOOKUP(J13,'Mitigations x Values'!$C$2:$E$25,3,FALSE))</f>
        <v>0</v>
      </c>
      <c r="L13" s="150"/>
      <c r="N13" s="288"/>
    </row>
    <row r="14" spans="1:14" ht="33.6" customHeight="1" x14ac:dyDescent="0.3">
      <c r="A14" s="298"/>
      <c r="B14" s="355"/>
      <c r="C14" s="358"/>
      <c r="D14" s="361"/>
      <c r="E14" s="335"/>
      <c r="F14" s="369"/>
      <c r="G14" s="289"/>
      <c r="H14" s="321"/>
      <c r="I14" s="177"/>
      <c r="J14" s="140"/>
      <c r="K14" s="189">
        <f>-IF(ISBLANK(J14),0,VLOOKUP(J14,'Mitigations x Values'!$C$2:$E$25,3,FALSE))</f>
        <v>0</v>
      </c>
      <c r="L14" s="150"/>
      <c r="N14" s="289"/>
    </row>
    <row r="15" spans="1:14" ht="33.6" customHeight="1" x14ac:dyDescent="0.3">
      <c r="A15" s="346" t="s">
        <v>206</v>
      </c>
      <c r="B15" s="347" t="s">
        <v>53</v>
      </c>
      <c r="C15" s="348">
        <f>VLOOKUP(B15,' Risks x Ratings'!$C$93:$D$96,2,FALSE)</f>
        <v>0</v>
      </c>
      <c r="D15" s="349" t="s">
        <v>120</v>
      </c>
      <c r="E15" s="333">
        <f>VLOOKUP(D15,' Risks x Ratings'!$C$105:$D$108,2,FALSE)</f>
        <v>0</v>
      </c>
      <c r="F15" s="362"/>
      <c r="G15" s="287">
        <f t="shared" ref="G15" si="5">IF(E15&gt;0,E15,C15)</f>
        <v>0</v>
      </c>
      <c r="H15" s="325" t="str">
        <f>IF(G15&gt;=3,"Mitigation Required", "No Mitigation Required")</f>
        <v>No Mitigation Required</v>
      </c>
      <c r="I15" s="177"/>
      <c r="J15" s="141"/>
      <c r="K15" s="191">
        <f>-IF(ISBLANK(J15),0,VLOOKUP(J15,'Mitigations x Values'!$C$2:$E$25,3,FALSE))</f>
        <v>0</v>
      </c>
      <c r="L15" s="148"/>
      <c r="N15" s="287">
        <f t="shared" ref="N15" si="6">IF(G15&gt;1,MAX(1,G15*(1+K15)*(1+K16)*(1+K17)),G15)</f>
        <v>0</v>
      </c>
    </row>
    <row r="16" spans="1:14" ht="33.6" customHeight="1" x14ac:dyDescent="0.3">
      <c r="A16" s="346"/>
      <c r="B16" s="347"/>
      <c r="C16" s="348"/>
      <c r="D16" s="349"/>
      <c r="E16" s="334"/>
      <c r="F16" s="362"/>
      <c r="G16" s="288"/>
      <c r="H16" s="325"/>
      <c r="I16" s="177"/>
      <c r="J16" s="141"/>
      <c r="K16" s="191">
        <f>-IF(ISBLANK(J16),0,VLOOKUP(J16,'Mitigations x Values'!$C$2:$E$25,3,FALSE))</f>
        <v>0</v>
      </c>
      <c r="L16" s="148"/>
      <c r="N16" s="288"/>
    </row>
    <row r="17" spans="1:14" ht="33.6" customHeight="1" x14ac:dyDescent="0.3">
      <c r="A17" s="346"/>
      <c r="B17" s="347"/>
      <c r="C17" s="348"/>
      <c r="D17" s="349"/>
      <c r="E17" s="335"/>
      <c r="F17" s="362"/>
      <c r="G17" s="289"/>
      <c r="H17" s="325"/>
      <c r="I17" s="177"/>
      <c r="J17" s="141"/>
      <c r="K17" s="191">
        <f>-IF(ISBLANK(J17),0,VLOOKUP(J17,'Mitigations x Values'!$C$2:$E$25,3,FALSE))</f>
        <v>0</v>
      </c>
      <c r="L17" s="148"/>
      <c r="N17" s="289"/>
    </row>
    <row r="18" spans="1:14" x14ac:dyDescent="0.3">
      <c r="A18" s="290" t="s">
        <v>94</v>
      </c>
      <c r="B18" s="291"/>
      <c r="C18" s="77" t="s">
        <v>103</v>
      </c>
      <c r="D18" s="290" t="s">
        <v>95</v>
      </c>
      <c r="E18" s="318"/>
      <c r="F18" s="318"/>
      <c r="G18" s="86"/>
      <c r="H18" s="87"/>
      <c r="I18" s="177"/>
      <c r="J18" s="142"/>
      <c r="K18" s="86"/>
      <c r="L18" s="151"/>
      <c r="N18" s="100"/>
    </row>
    <row r="19" spans="1:14" ht="26.4" customHeight="1" x14ac:dyDescent="0.3">
      <c r="A19" s="293" t="s">
        <v>49</v>
      </c>
      <c r="B19" s="316" t="s">
        <v>211</v>
      </c>
      <c r="C19" s="292">
        <f>VLOOKUP(B19,' Risks x Ratings'!$C$98:$D$101,2,FALSE)</f>
        <v>0</v>
      </c>
      <c r="D19" s="317"/>
      <c r="E19" s="317"/>
      <c r="F19" s="317"/>
      <c r="G19" s="292">
        <f>C19</f>
        <v>0</v>
      </c>
      <c r="H19" s="300" t="str">
        <f>IF(G19&gt;=3,"Mitigation Required", "No Mitigation Required")</f>
        <v>No Mitigation Required</v>
      </c>
      <c r="I19" s="177"/>
      <c r="J19" s="197"/>
      <c r="K19" s="192">
        <f>-IF(ISBLANK(J19),0,VLOOKUP(J19,'Mitigations x Values'!$C$2:$E$25,3,FALSE))</f>
        <v>0</v>
      </c>
      <c r="L19" s="152"/>
      <c r="N19" s="287">
        <f>IF(G19&gt;1,MAX(1,G19*(1+K19)*(1+K20)*(1+K21)),G19)</f>
        <v>0</v>
      </c>
    </row>
    <row r="20" spans="1:14" ht="26.4" customHeight="1" x14ac:dyDescent="0.3">
      <c r="A20" s="294"/>
      <c r="B20" s="316"/>
      <c r="C20" s="292"/>
      <c r="D20" s="317"/>
      <c r="E20" s="317"/>
      <c r="F20" s="317"/>
      <c r="G20" s="292"/>
      <c r="H20" s="300"/>
      <c r="I20" s="177"/>
      <c r="J20" s="254"/>
      <c r="K20" s="192">
        <f>-IF(ISBLANK(J20),0,VLOOKUP(J20,'Mitigations x Values'!$C$2:$E$25,3,FALSE))</f>
        <v>0</v>
      </c>
      <c r="L20" s="153"/>
      <c r="N20" s="288"/>
    </row>
    <row r="21" spans="1:14" ht="26.4" customHeight="1" x14ac:dyDescent="0.3">
      <c r="A21" s="294"/>
      <c r="B21" s="316"/>
      <c r="C21" s="292"/>
      <c r="D21" s="317"/>
      <c r="E21" s="317"/>
      <c r="F21" s="317"/>
      <c r="G21" s="292"/>
      <c r="H21" s="300"/>
      <c r="I21" s="177"/>
      <c r="J21" s="255"/>
      <c r="K21" s="192">
        <f>-IF(ISBLANK(J21),0,VLOOKUP(J21,'Mitigations x Values'!$C$2:$E$25,3,FALSE))</f>
        <v>0</v>
      </c>
      <c r="L21" s="154"/>
      <c r="N21" s="289"/>
    </row>
    <row r="22" spans="1:14" ht="26.4" customHeight="1" x14ac:dyDescent="0.3">
      <c r="A22" s="294"/>
      <c r="B22" s="326" t="s">
        <v>211</v>
      </c>
      <c r="C22" s="293">
        <f>VLOOKUP(B22,' Risks x Ratings'!$C$98:$D$101,2,FALSE)</f>
        <v>0</v>
      </c>
      <c r="D22" s="327"/>
      <c r="E22" s="327"/>
      <c r="F22" s="327"/>
      <c r="G22" s="328">
        <f t="shared" ref="G22:G31" si="7">C22</f>
        <v>0</v>
      </c>
      <c r="H22" s="325" t="str">
        <f>IF(G22&gt;=3,"Mitigation Required", "No Mitigation Required")</f>
        <v>No Mitigation Required</v>
      </c>
      <c r="I22" s="177"/>
      <c r="J22" s="256"/>
      <c r="K22" s="192">
        <f>-IF(ISBLANK(J22),0,VLOOKUP(J22,'Mitigations x Values'!$C$2:$E$25,3,FALSE))</f>
        <v>0</v>
      </c>
      <c r="L22" s="155"/>
      <c r="N22" s="287">
        <f t="shared" ref="N22" si="8">IF(G22&gt;1,MAX(1,G22*(1+K22)*(1+K23)*(1+K24)),G22)</f>
        <v>0</v>
      </c>
    </row>
    <row r="23" spans="1:14" ht="26.4" customHeight="1" x14ac:dyDescent="0.3">
      <c r="A23" s="294"/>
      <c r="B23" s="326"/>
      <c r="C23" s="294"/>
      <c r="D23" s="327"/>
      <c r="E23" s="327"/>
      <c r="F23" s="327"/>
      <c r="G23" s="328"/>
      <c r="H23" s="325"/>
      <c r="I23" s="177"/>
      <c r="J23" s="256"/>
      <c r="K23" s="192">
        <f>-IF(ISBLANK(J23),0,VLOOKUP(J23,'Mitigations x Values'!$C$2:$E$25,3,FALSE))</f>
        <v>0</v>
      </c>
      <c r="L23" s="155"/>
      <c r="N23" s="288"/>
    </row>
    <row r="24" spans="1:14" ht="26.4" customHeight="1" x14ac:dyDescent="0.3">
      <c r="A24" s="294"/>
      <c r="B24" s="326"/>
      <c r="C24" s="295"/>
      <c r="D24" s="327"/>
      <c r="E24" s="327"/>
      <c r="F24" s="327"/>
      <c r="G24" s="328"/>
      <c r="H24" s="325"/>
      <c r="I24" s="177"/>
      <c r="J24" s="257"/>
      <c r="K24" s="192">
        <f>-IF(ISBLANK(J24),0,VLOOKUP(J24,'Mitigations x Values'!$C$2:$E$25,3,FALSE))</f>
        <v>0</v>
      </c>
      <c r="L24" s="156"/>
      <c r="N24" s="289"/>
    </row>
    <row r="25" spans="1:14" ht="24" customHeight="1" x14ac:dyDescent="0.3">
      <c r="A25" s="294"/>
      <c r="B25" s="316" t="s">
        <v>211</v>
      </c>
      <c r="C25" s="296">
        <f>VLOOKUP(B25,' Risks x Ratings'!$C$98:$D$101,2,FALSE)</f>
        <v>0</v>
      </c>
      <c r="D25" s="299"/>
      <c r="E25" s="299"/>
      <c r="F25" s="299"/>
      <c r="G25" s="292">
        <f t="shared" si="7"/>
        <v>0</v>
      </c>
      <c r="H25" s="300" t="str">
        <f>IF(G25&gt;=3,"Mitigation Required", "No Mitigation Required")</f>
        <v>No Mitigation Required</v>
      </c>
      <c r="I25" s="177"/>
      <c r="J25" s="254"/>
      <c r="K25" s="192">
        <f>-IF(ISBLANK(J25),0,VLOOKUP(J25,'Mitigations x Values'!$C$2:$E$25,3,FALSE))</f>
        <v>0</v>
      </c>
      <c r="L25" s="153"/>
      <c r="N25" s="287">
        <f t="shared" ref="N25" si="9">IF(G25&gt;1,MAX(1,G25*(1+K25)*(1+K26)*(1+K27)),G25)</f>
        <v>0</v>
      </c>
    </row>
    <row r="26" spans="1:14" ht="24" customHeight="1" x14ac:dyDescent="0.3">
      <c r="A26" s="294"/>
      <c r="B26" s="316"/>
      <c r="C26" s="297"/>
      <c r="D26" s="299"/>
      <c r="E26" s="299"/>
      <c r="F26" s="299"/>
      <c r="G26" s="292"/>
      <c r="H26" s="300"/>
      <c r="I26" s="177"/>
      <c r="J26" s="254"/>
      <c r="K26" s="192">
        <f>-IF(ISBLANK(J26),0,VLOOKUP(J26,'Mitigations x Values'!$C$2:$E$25,3,FALSE))</f>
        <v>0</v>
      </c>
      <c r="L26" s="153"/>
      <c r="N26" s="288"/>
    </row>
    <row r="27" spans="1:14" ht="24" customHeight="1" x14ac:dyDescent="0.3">
      <c r="A27" s="294"/>
      <c r="B27" s="316"/>
      <c r="C27" s="298"/>
      <c r="D27" s="299"/>
      <c r="E27" s="299"/>
      <c r="F27" s="299"/>
      <c r="G27" s="292"/>
      <c r="H27" s="300"/>
      <c r="I27" s="177"/>
      <c r="J27" s="254"/>
      <c r="K27" s="192">
        <f>-IF(ISBLANK(J27),0,VLOOKUP(J27,'Mitigations x Values'!$C$2:$E$25,3,FALSE))</f>
        <v>0</v>
      </c>
      <c r="L27" s="153"/>
      <c r="N27" s="289"/>
    </row>
    <row r="28" spans="1:14" ht="24" customHeight="1" x14ac:dyDescent="0.3">
      <c r="A28" s="294"/>
      <c r="B28" s="301" t="s">
        <v>211</v>
      </c>
      <c r="C28" s="293">
        <f>VLOOKUP(B28,' Risks x Ratings'!$C$98:$D$101,2,FALSE)</f>
        <v>0</v>
      </c>
      <c r="D28" s="304"/>
      <c r="E28" s="305"/>
      <c r="F28" s="306"/>
      <c r="G28" s="287">
        <f t="shared" si="7"/>
        <v>0</v>
      </c>
      <c r="H28" s="313" t="str">
        <f>IF(G28&gt;=3,"Mitigation Required", "No Mitigation Required")</f>
        <v>No Mitigation Required</v>
      </c>
      <c r="I28" s="177"/>
      <c r="J28" s="172"/>
      <c r="K28" s="192">
        <f>-IF(ISBLANK(J28),0,VLOOKUP(J28,'Mitigations x Values'!$C$2:$E$25,3,FALSE))</f>
        <v>0</v>
      </c>
      <c r="L28" s="157"/>
      <c r="N28" s="287">
        <f t="shared" ref="N28" si="10">IF(G28&gt;1,MAX(1,G28*(1+K28)*(1+K29)*(1+K30)),G28)</f>
        <v>0</v>
      </c>
    </row>
    <row r="29" spans="1:14" ht="24" customHeight="1" x14ac:dyDescent="0.3">
      <c r="A29" s="294"/>
      <c r="B29" s="302"/>
      <c r="C29" s="294"/>
      <c r="D29" s="307"/>
      <c r="E29" s="308"/>
      <c r="F29" s="309"/>
      <c r="G29" s="288"/>
      <c r="H29" s="314"/>
      <c r="I29" s="177"/>
      <c r="J29" s="172"/>
      <c r="K29" s="192">
        <f>-IF(ISBLANK(J29),0,VLOOKUP(J29,'Mitigations x Values'!$C$2:$E$25,3,FALSE))</f>
        <v>0</v>
      </c>
      <c r="L29" s="157"/>
      <c r="N29" s="288"/>
    </row>
    <row r="30" spans="1:14" ht="24" customHeight="1" x14ac:dyDescent="0.3">
      <c r="A30" s="294"/>
      <c r="B30" s="303"/>
      <c r="C30" s="295"/>
      <c r="D30" s="310"/>
      <c r="E30" s="311"/>
      <c r="F30" s="312"/>
      <c r="G30" s="289"/>
      <c r="H30" s="315"/>
      <c r="I30" s="177"/>
      <c r="J30" s="172"/>
      <c r="K30" s="192">
        <f>-IF(ISBLANK(J30),0,VLOOKUP(J30,'Mitigations x Values'!$C$2:$E$25,3,FALSE))</f>
        <v>0</v>
      </c>
      <c r="L30" s="158"/>
      <c r="N30" s="289"/>
    </row>
    <row r="31" spans="1:14" ht="24" customHeight="1" x14ac:dyDescent="0.3">
      <c r="A31" s="294"/>
      <c r="B31" s="316" t="s">
        <v>211</v>
      </c>
      <c r="C31" s="296">
        <f>VLOOKUP(B31,' Risks x Ratings'!$C$98:$D$101,2,FALSE)</f>
        <v>0</v>
      </c>
      <c r="D31" s="299"/>
      <c r="E31" s="299"/>
      <c r="F31" s="299"/>
      <c r="G31" s="292">
        <f t="shared" si="7"/>
        <v>0</v>
      </c>
      <c r="H31" s="300" t="str">
        <f>IF(G31&gt;=3,"Mitigation Required", "No Mitigation Required")</f>
        <v>No Mitigation Required</v>
      </c>
      <c r="I31" s="177"/>
      <c r="J31" s="258"/>
      <c r="K31" s="192">
        <f>-IF(ISBLANK(J31),0,VLOOKUP(J31,'Mitigations x Values'!$C$2:$E$25,3,FALSE))</f>
        <v>0</v>
      </c>
      <c r="L31" s="159"/>
      <c r="N31" s="287">
        <f t="shared" ref="N31" si="11">IF(G31&gt;1,MAX(1,G31*(1+K31)*(1+K32)*(1+K33)),G31)</f>
        <v>0</v>
      </c>
    </row>
    <row r="32" spans="1:14" ht="24" customHeight="1" x14ac:dyDescent="0.3">
      <c r="A32" s="294"/>
      <c r="B32" s="316"/>
      <c r="C32" s="297"/>
      <c r="D32" s="299"/>
      <c r="E32" s="299"/>
      <c r="F32" s="299"/>
      <c r="G32" s="292"/>
      <c r="H32" s="300"/>
      <c r="I32" s="177"/>
      <c r="J32" s="258"/>
      <c r="K32" s="192">
        <f>-IF(ISBLANK(J32),0,VLOOKUP(J32,'Mitigations x Values'!$C$2:$E$25,3,FALSE))</f>
        <v>0</v>
      </c>
      <c r="L32" s="159"/>
      <c r="N32" s="288"/>
    </row>
    <row r="33" spans="1:14" ht="24" customHeight="1" x14ac:dyDescent="0.3">
      <c r="A33" s="295"/>
      <c r="B33" s="316"/>
      <c r="C33" s="298"/>
      <c r="D33" s="299"/>
      <c r="E33" s="299"/>
      <c r="F33" s="299"/>
      <c r="G33" s="292"/>
      <c r="H33" s="300"/>
      <c r="I33" s="177"/>
      <c r="J33" s="258"/>
      <c r="K33" s="192">
        <f>-IF(ISBLANK(J33),0,VLOOKUP(J33,'Mitigations x Values'!$C$2:$E$25,3,FALSE))</f>
        <v>0</v>
      </c>
      <c r="L33" s="159"/>
      <c r="N33" s="289"/>
    </row>
    <row r="34" spans="1:14" ht="21.6" thickBot="1" x14ac:dyDescent="0.45">
      <c r="A34" s="90"/>
      <c r="B34" s="91"/>
      <c r="C34" s="92"/>
      <c r="D34" s="92"/>
      <c r="E34" s="93"/>
      <c r="F34" s="94" t="s">
        <v>496</v>
      </c>
      <c r="G34" s="95">
        <f>SUMIF(G6:G31,"&gt;1")</f>
        <v>0</v>
      </c>
      <c r="H34" s="92"/>
      <c r="I34" s="177"/>
      <c r="J34" s="94"/>
      <c r="K34" s="94">
        <f>SUM(K19:K33,K6:K14)</f>
        <v>0</v>
      </c>
      <c r="L34" s="91"/>
      <c r="M34" s="179"/>
      <c r="N34" s="92">
        <f>SUM(N6:N33)</f>
        <v>0</v>
      </c>
    </row>
    <row r="35" spans="1:14" ht="15" thickTop="1" x14ac:dyDescent="0.3"/>
    <row r="43" spans="1:14" x14ac:dyDescent="0.3">
      <c r="B43" s="61"/>
      <c r="C43" s="19"/>
    </row>
    <row r="46" spans="1:14" x14ac:dyDescent="0.3">
      <c r="B46" s="61"/>
      <c r="C46" s="19"/>
      <c r="D46" s="81"/>
    </row>
    <row r="48" spans="1:14" x14ac:dyDescent="0.3">
      <c r="D48" s="82"/>
    </row>
    <row r="49" spans="2:6" x14ac:dyDescent="0.3">
      <c r="D49" s="82"/>
    </row>
    <row r="50" spans="2:6" x14ac:dyDescent="0.3">
      <c r="D50" s="82"/>
    </row>
    <row r="51" spans="2:6" x14ac:dyDescent="0.3">
      <c r="D51" s="82"/>
    </row>
    <row r="52" spans="2:6" x14ac:dyDescent="0.3">
      <c r="B52" s="88"/>
      <c r="C52" s="62"/>
      <c r="D52" s="82"/>
    </row>
    <row r="55" spans="2:6" x14ac:dyDescent="0.3">
      <c r="E55" s="71"/>
      <c r="F55" s="71"/>
    </row>
    <row r="56" spans="2:6" x14ac:dyDescent="0.3">
      <c r="B56" s="61"/>
      <c r="C56" s="19"/>
      <c r="D56" s="82"/>
    </row>
    <row r="57" spans="2:6" x14ac:dyDescent="0.3">
      <c r="D57" s="82"/>
    </row>
    <row r="58" spans="2:6" x14ac:dyDescent="0.3">
      <c r="B58" s="61"/>
      <c r="C58" s="19"/>
      <c r="D58" s="82"/>
    </row>
    <row r="59" spans="2:6" x14ac:dyDescent="0.3">
      <c r="D59" s="82"/>
    </row>
    <row r="63" spans="2:6" x14ac:dyDescent="0.3">
      <c r="D63" s="82"/>
    </row>
    <row r="64" spans="2:6" x14ac:dyDescent="0.3">
      <c r="B64" s="88"/>
      <c r="C64" s="62"/>
      <c r="D64" s="82"/>
    </row>
    <row r="65" spans="2:4" x14ac:dyDescent="0.3">
      <c r="D65" s="82"/>
    </row>
    <row r="66" spans="2:4" x14ac:dyDescent="0.3">
      <c r="D66" s="82"/>
    </row>
    <row r="68" spans="2:4" x14ac:dyDescent="0.3">
      <c r="B68" s="61"/>
      <c r="C68" s="19"/>
    </row>
    <row r="70" spans="2:4" x14ac:dyDescent="0.3">
      <c r="B70" s="61"/>
      <c r="C70" s="19"/>
    </row>
    <row r="71" spans="2:4" x14ac:dyDescent="0.3">
      <c r="D71" s="82"/>
    </row>
    <row r="72" spans="2:4" x14ac:dyDescent="0.3">
      <c r="D72" s="82"/>
    </row>
    <row r="73" spans="2:4" x14ac:dyDescent="0.3">
      <c r="D73" s="82"/>
    </row>
    <row r="74" spans="2:4" x14ac:dyDescent="0.3">
      <c r="D74" s="82"/>
    </row>
    <row r="77" spans="2:4" x14ac:dyDescent="0.3">
      <c r="B77" s="89"/>
    </row>
    <row r="78" spans="2:4" x14ac:dyDescent="0.3">
      <c r="B78" s="89"/>
    </row>
  </sheetData>
  <sheetProtection algorithmName="SHA-512" hashValue="LG1vsn3qlKke5whpQ/5y3+EZD+ZF+XoYrbF4Cb0Cha1wbEECBk8MQgGqFJOGotjX5cl9XanO/zMn0m9lPJMIsw==" saltValue="eWVaCc4NjSi2XaOTr29z9Q==" spinCount="100000" sheet="1" objects="1" scenarios="1"/>
  <mergeCells count="72">
    <mergeCell ref="F15:F17"/>
    <mergeCell ref="G15:G17"/>
    <mergeCell ref="H15:H17"/>
    <mergeCell ref="N15:N17"/>
    <mergeCell ref="A15:A17"/>
    <mergeCell ref="B15:B17"/>
    <mergeCell ref="C15:C17"/>
    <mergeCell ref="D15:D17"/>
    <mergeCell ref="E15:E17"/>
    <mergeCell ref="N31:N33"/>
    <mergeCell ref="G19:G21"/>
    <mergeCell ref="H19:H21"/>
    <mergeCell ref="N19:N21"/>
    <mergeCell ref="N22:N24"/>
    <mergeCell ref="G25:G27"/>
    <mergeCell ref="H25:H27"/>
    <mergeCell ref="N25:N27"/>
    <mergeCell ref="N28:N30"/>
    <mergeCell ref="G28:G30"/>
    <mergeCell ref="H28:H30"/>
    <mergeCell ref="C22:C24"/>
    <mergeCell ref="D22:F24"/>
    <mergeCell ref="G22:G24"/>
    <mergeCell ref="H22:H24"/>
    <mergeCell ref="G31:G33"/>
    <mergeCell ref="H31:H33"/>
    <mergeCell ref="A18:B18"/>
    <mergeCell ref="D18:F18"/>
    <mergeCell ref="A19:A33"/>
    <mergeCell ref="B19:B21"/>
    <mergeCell ref="C19:C21"/>
    <mergeCell ref="D19:F21"/>
    <mergeCell ref="B25:B27"/>
    <mergeCell ref="C25:C27"/>
    <mergeCell ref="D25:F27"/>
    <mergeCell ref="B31:B33"/>
    <mergeCell ref="C31:C33"/>
    <mergeCell ref="D31:F33"/>
    <mergeCell ref="B28:B30"/>
    <mergeCell ref="C28:C30"/>
    <mergeCell ref="D28:F30"/>
    <mergeCell ref="B22:B24"/>
    <mergeCell ref="N12:N14"/>
    <mergeCell ref="A12:A14"/>
    <mergeCell ref="B12:B14"/>
    <mergeCell ref="C12:C14"/>
    <mergeCell ref="A4:H4"/>
    <mergeCell ref="J4:L4"/>
    <mergeCell ref="D12:D14"/>
    <mergeCell ref="E12:E14"/>
    <mergeCell ref="D9:D11"/>
    <mergeCell ref="E9:E11"/>
    <mergeCell ref="F9:F11"/>
    <mergeCell ref="F12:F14"/>
    <mergeCell ref="G12:G14"/>
    <mergeCell ref="H12:H14"/>
    <mergeCell ref="N6:N8"/>
    <mergeCell ref="N9:N11"/>
    <mergeCell ref="C1:H3"/>
    <mergeCell ref="F6:F8"/>
    <mergeCell ref="G6:G8"/>
    <mergeCell ref="H6:H8"/>
    <mergeCell ref="A9:A11"/>
    <mergeCell ref="B9:B11"/>
    <mergeCell ref="C9:C11"/>
    <mergeCell ref="G9:G11"/>
    <mergeCell ref="H9:H11"/>
    <mergeCell ref="A6:A8"/>
    <mergeCell ref="B6:B8"/>
    <mergeCell ref="C6:C8"/>
    <mergeCell ref="D6:D8"/>
    <mergeCell ref="E6:E8"/>
  </mergeCells>
  <conditionalFormatting sqref="A2">
    <cfRule type="containsText" dxfId="197" priority="2" operator="containsText" text="This risk is present">
      <formula>NOT(ISERROR(SEARCH("This risk is present",A2)))</formula>
    </cfRule>
  </conditionalFormatting>
  <conditionalFormatting sqref="A4:XFD34">
    <cfRule type="expression" dxfId="196" priority="1">
      <formula>EXACT("This risk is not present or applicable",$A$2)</formula>
    </cfRule>
  </conditionalFormatting>
  <conditionalFormatting sqref="G6 G9 G12 G19 G22 G25 G28 G31">
    <cfRule type="cellIs" dxfId="195" priority="15" operator="between">
      <formula>3</formula>
      <formula>4.9</formula>
    </cfRule>
    <cfRule type="cellIs" dxfId="194" priority="16" operator="greaterThanOrEqual">
      <formula>5</formula>
    </cfRule>
    <cfRule type="cellIs" dxfId="193" priority="17" operator="between">
      <formula>0</formula>
      <formula>2.9</formula>
    </cfRule>
  </conditionalFormatting>
  <conditionalFormatting sqref="G15">
    <cfRule type="cellIs" dxfId="192" priority="6" operator="between">
      <formula>3</formula>
      <formula>4.9</formula>
    </cfRule>
    <cfRule type="cellIs" dxfId="191" priority="7" operator="greaterThanOrEqual">
      <formula>5</formula>
    </cfRule>
    <cfRule type="cellIs" dxfId="190" priority="8" operator="between">
      <formula>0</formula>
      <formula>2.9</formula>
    </cfRule>
  </conditionalFormatting>
  <conditionalFormatting sqref="N6 N9 N12">
    <cfRule type="cellIs" dxfId="189" priority="12" operator="between">
      <formula>3</formula>
      <formula>4.9</formula>
    </cfRule>
    <cfRule type="cellIs" dxfId="188" priority="13" operator="greaterThanOrEqual">
      <formula>5</formula>
    </cfRule>
    <cfRule type="cellIs" dxfId="187" priority="14" operator="between">
      <formula>0</formula>
      <formula>2.9</formula>
    </cfRule>
  </conditionalFormatting>
  <conditionalFormatting sqref="N15">
    <cfRule type="cellIs" dxfId="186" priority="3" operator="between">
      <formula>3</formula>
      <formula>4.9</formula>
    </cfRule>
    <cfRule type="cellIs" dxfId="185" priority="4" operator="greaterThanOrEqual">
      <formula>5</formula>
    </cfRule>
    <cfRule type="cellIs" dxfId="184" priority="5" operator="between">
      <formula>0</formula>
      <formula>2.9</formula>
    </cfRule>
  </conditionalFormatting>
  <conditionalFormatting sqref="N19 N22 N25 N28 N31">
    <cfRule type="cellIs" dxfId="183" priority="9" operator="between">
      <formula>3</formula>
      <formula>4.9</formula>
    </cfRule>
    <cfRule type="cellIs" dxfId="182" priority="10" operator="greaterThanOrEqual">
      <formula>5</formula>
    </cfRule>
    <cfRule type="cellIs" dxfId="181" priority="11" operator="between">
      <formula>0</formula>
      <formula>2.9</formula>
    </cfRule>
  </conditionalFormatting>
  <pageMargins left="0.25" right="0.25" top="0.75" bottom="0.75" header="0.3" footer="0.3"/>
  <pageSetup scale="66" fitToWidth="0"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D7919270-656F-4AAA-B232-C707D2CA6EE9}">
          <x14:formula1>
            <xm:f>'Mitigations x Values'!$C$2:$C$25</xm:f>
          </x14:formula1>
          <xm:sqref>J19:J33 J6:J17</xm:sqref>
        </x14:dataValidation>
        <x14:dataValidation type="list" allowBlank="1" showInputMessage="1" showErrorMessage="1" xr:uid="{64177FAF-C4DE-47A7-B0D5-33CA4E922F2C}">
          <x14:formula1>
            <xm:f>' Risks x Ratings'!$C$98:$C$101</xm:f>
          </x14:formula1>
          <xm:sqref>B19:B33</xm:sqref>
        </x14:dataValidation>
        <x14:dataValidation type="list" showInputMessage="1" showErrorMessage="1" xr:uid="{3AB4B7A7-EA03-4258-8F6A-553A8DC83EFE}">
          <x14:formula1>
            <xm:f>' Risks x Ratings'!$C$68:$C$71</xm:f>
          </x14:formula1>
          <xm:sqref>B12</xm:sqref>
        </x14:dataValidation>
        <x14:dataValidation type="list" showInputMessage="1" showErrorMessage="1" xr:uid="{604D0F93-7C55-479E-BA73-201894B55952}">
          <x14:formula1>
            <xm:f>' Risks x Ratings'!$C$63:$C$66</xm:f>
          </x14:formula1>
          <xm:sqref>B9:B11</xm:sqref>
        </x14:dataValidation>
        <x14:dataValidation type="list" allowBlank="1" showInputMessage="1" showErrorMessage="1" xr:uid="{8D6BBC50-D439-4AD9-AAB6-E9451C2A56C3}">
          <x14:formula1>
            <xm:f>' Risks x Ratings'!$C$117:$C$120</xm:f>
          </x14:formula1>
          <xm:sqref>B6:B8</xm:sqref>
        </x14:dataValidation>
        <x14:dataValidation type="list" showInputMessage="1" showErrorMessage="1" xr:uid="{E903576A-0F34-48AD-9B2A-2D46C0DF9569}">
          <x14:formula1>
            <xm:f>' Risks x Ratings'!$C$93:$C$96</xm:f>
          </x14:formula1>
          <xm:sqref>B15</xm:sqref>
        </x14:dataValidation>
        <x14:dataValidation type="list" showInputMessage="1" showErrorMessage="1" xr:uid="{FF7421A0-B604-4888-BEE8-7B3137093A77}">
          <x14:formula1>
            <xm:f>' Risks x Ratings'!$C$105:$C$108</xm:f>
          </x14:formula1>
          <xm:sqref>D9 D12 D15</xm:sqref>
        </x14:dataValidation>
        <x14:dataValidation type="list" showInputMessage="1" showErrorMessage="1" xr:uid="{05056AFA-20E4-413D-8D20-63D61AEF5A45}">
          <x14:formula1>
            <xm:f>' Risks x Ratings'!$C$112:$C$114</xm:f>
          </x14:formula1>
          <xm:sqref>D6:D8</xm:sqref>
        </x14:dataValidation>
        <x14:dataValidation type="list" allowBlank="1" showInputMessage="1" showErrorMessage="1" xr:uid="{1E6F07AA-3A79-4843-A30A-B09D2E319C75}">
          <x14:formula1>
            <xm:f>'Mitigations x Values'!$C$28:$C$29</xm:f>
          </x14:formula1>
          <xm:sqref>A2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A55F2-D19D-4BEE-9993-4C4E3E796CD8}">
  <dimension ref="A1:N78"/>
  <sheetViews>
    <sheetView zoomScale="85" zoomScaleNormal="85" workbookViewId="0">
      <pane xSplit="2" ySplit="5" topLeftCell="C6" activePane="bottomRight" state="frozen"/>
      <selection pane="topRight" activeCell="C1" sqref="C1"/>
      <selection pane="bottomLeft" activeCell="A6" sqref="A6"/>
      <selection pane="bottomRight" activeCell="L16" sqref="L16"/>
    </sheetView>
  </sheetViews>
  <sheetFormatPr defaultColWidth="9" defaultRowHeight="14.4" x14ac:dyDescent="0.3"/>
  <cols>
    <col min="1" max="1" width="25.88671875" style="63" customWidth="1"/>
    <col min="2" max="2" width="24.33203125" style="26" customWidth="1"/>
    <col min="3" max="3" width="13.109375" style="1" customWidth="1"/>
    <col min="4" max="4" width="25.88671875" style="26" customWidth="1"/>
    <col min="5" max="5" width="11.6640625" customWidth="1"/>
    <col min="6" max="6" width="30.44140625" customWidth="1"/>
    <col min="7" max="7" width="11.109375" style="123" customWidth="1"/>
    <col min="8" max="8" width="17.109375" style="123" customWidth="1"/>
    <col min="9" max="9" width="1.6640625" style="176" customWidth="1"/>
    <col min="10" max="10" width="54.5546875" style="1" customWidth="1"/>
    <col min="11" max="11" width="12.33203125" style="123" customWidth="1"/>
    <col min="12" max="12" width="40.77734375" customWidth="1"/>
    <col min="13" max="13" width="2.6640625" style="176" customWidth="1"/>
    <col min="14" max="14" width="17.109375" style="19" customWidth="1"/>
  </cols>
  <sheetData>
    <row r="1" spans="1:14" ht="34.200000000000003" customHeight="1" x14ac:dyDescent="0.3">
      <c r="A1" s="186" t="s">
        <v>96</v>
      </c>
      <c r="B1" s="181" t="s">
        <v>490</v>
      </c>
      <c r="C1" s="380" t="s">
        <v>503</v>
      </c>
      <c r="D1" s="380"/>
      <c r="E1" s="380"/>
      <c r="F1" s="380"/>
      <c r="G1" s="380"/>
      <c r="H1" s="380"/>
    </row>
    <row r="2" spans="1:14" ht="55.8" customHeight="1" x14ac:dyDescent="0.3">
      <c r="A2" s="175" t="s">
        <v>419</v>
      </c>
      <c r="B2" s="135" t="s">
        <v>489</v>
      </c>
      <c r="C2" s="379" t="s">
        <v>504</v>
      </c>
      <c r="D2" s="379"/>
      <c r="E2" s="379"/>
      <c r="F2" s="379"/>
      <c r="G2" s="379"/>
      <c r="H2" s="379"/>
    </row>
    <row r="3" spans="1:14" ht="21.9" customHeight="1" x14ac:dyDescent="0.3">
      <c r="A3" s="75"/>
      <c r="B3" s="125"/>
      <c r="C3" s="379"/>
      <c r="D3" s="379"/>
      <c r="E3" s="379"/>
      <c r="F3" s="379"/>
      <c r="G3" s="379"/>
      <c r="H3" s="379"/>
    </row>
    <row r="4" spans="1:14" ht="34.65" customHeight="1" x14ac:dyDescent="0.3">
      <c r="A4" s="329" t="s">
        <v>550</v>
      </c>
      <c r="B4" s="329"/>
      <c r="C4" s="329"/>
      <c r="D4" s="329"/>
      <c r="E4" s="329"/>
      <c r="F4" s="329"/>
      <c r="G4" s="329"/>
      <c r="H4" s="329"/>
      <c r="J4" s="329" t="s">
        <v>551</v>
      </c>
      <c r="K4" s="329"/>
      <c r="L4" s="329"/>
    </row>
    <row r="5" spans="1:14" ht="46.2" customHeight="1" x14ac:dyDescent="0.3">
      <c r="A5" s="78" t="s">
        <v>88</v>
      </c>
      <c r="B5" s="174" t="s">
        <v>33</v>
      </c>
      <c r="C5" s="78" t="s">
        <v>89</v>
      </c>
      <c r="D5" s="78" t="s">
        <v>119</v>
      </c>
      <c r="E5" s="78" t="s">
        <v>90</v>
      </c>
      <c r="F5" s="78" t="s">
        <v>99</v>
      </c>
      <c r="G5" s="78" t="s">
        <v>11</v>
      </c>
      <c r="H5" s="174" t="s">
        <v>100</v>
      </c>
      <c r="I5" s="177"/>
      <c r="J5" s="85" t="s">
        <v>79</v>
      </c>
      <c r="K5" s="78" t="s">
        <v>212</v>
      </c>
      <c r="L5" s="78" t="s">
        <v>1</v>
      </c>
      <c r="M5" s="178"/>
      <c r="N5" s="78" t="s">
        <v>10</v>
      </c>
    </row>
    <row r="6" spans="1:14" ht="31.2" customHeight="1" x14ac:dyDescent="0.3">
      <c r="A6" s="370" t="s">
        <v>117</v>
      </c>
      <c r="B6" s="373" t="s">
        <v>118</v>
      </c>
      <c r="C6" s="339">
        <f>VLOOKUP(B6,' Risks x Ratings'!C88:D91,2,FALSE)</f>
        <v>0</v>
      </c>
      <c r="D6" s="359" t="s">
        <v>120</v>
      </c>
      <c r="E6" s="370">
        <f>VLOOKUP(D6,' Risks x Ratings'!$C$105:$D$108,2,FALSE)</f>
        <v>0</v>
      </c>
      <c r="F6" s="367"/>
      <c r="G6" s="287">
        <f t="shared" ref="G6" si="0">IF(E6&gt;0,E6,C6)</f>
        <v>0</v>
      </c>
      <c r="H6" s="319" t="str">
        <f>IF(G6&gt;=3,"Mitigation Required", "No Mitigation Required")</f>
        <v>No Mitigation Required</v>
      </c>
      <c r="I6" s="177"/>
      <c r="J6" s="160"/>
      <c r="K6" s="189">
        <f>-IF(ISBLANK(J6),0,VLOOKUP(J6,'Mitigations x Values'!$C$2:$E$25,3,FALSE))</f>
        <v>0</v>
      </c>
      <c r="L6" s="150"/>
      <c r="N6" s="287">
        <f>IF(G6&gt;1,MAX(1,G6*(1+K6)*(1+K7)*(1+K8)),G6)</f>
        <v>0</v>
      </c>
    </row>
    <row r="7" spans="1:14" ht="31.2" customHeight="1" x14ac:dyDescent="0.3">
      <c r="A7" s="371"/>
      <c r="B7" s="374"/>
      <c r="C7" s="340"/>
      <c r="D7" s="360"/>
      <c r="E7" s="371"/>
      <c r="F7" s="368"/>
      <c r="G7" s="288"/>
      <c r="H7" s="320"/>
      <c r="I7" s="177"/>
      <c r="J7" s="160"/>
      <c r="K7" s="189">
        <f>-IF(ISBLANK(J7),0,VLOOKUP(J7,'Mitigations x Values'!$C$2:$E$25,3,FALSE))</f>
        <v>0</v>
      </c>
      <c r="L7" s="150"/>
      <c r="N7" s="288"/>
    </row>
    <row r="8" spans="1:14" ht="31.2" customHeight="1" x14ac:dyDescent="0.3">
      <c r="A8" s="372"/>
      <c r="B8" s="375"/>
      <c r="C8" s="341"/>
      <c r="D8" s="361"/>
      <c r="E8" s="372"/>
      <c r="F8" s="369"/>
      <c r="G8" s="289"/>
      <c r="H8" s="321"/>
      <c r="I8" s="177"/>
      <c r="J8" s="160"/>
      <c r="K8" s="189">
        <f>-IF(ISBLANK(J8),0,VLOOKUP(J8,'Mitigations x Values'!$C$2:$E$25,3,FALSE))</f>
        <v>0</v>
      </c>
      <c r="L8" s="150"/>
      <c r="N8" s="289"/>
    </row>
    <row r="9" spans="1:14" ht="31.2" customHeight="1" x14ac:dyDescent="0.3">
      <c r="A9" s="293" t="s">
        <v>151</v>
      </c>
      <c r="B9" s="350" t="s">
        <v>123</v>
      </c>
      <c r="C9" s="339">
        <f>VLOOKUP(B9,' Risks x Ratings'!C63:D66,2,FALSE)</f>
        <v>0</v>
      </c>
      <c r="D9" s="342" t="s">
        <v>120</v>
      </c>
      <c r="E9" s="333">
        <f>VLOOKUP(D9,' Risks x Ratings'!$C$105:$D$108,2,FALSE)</f>
        <v>0</v>
      </c>
      <c r="F9" s="363"/>
      <c r="G9" s="287">
        <f t="shared" ref="G9" si="1">IF(E9&gt;0,E9,C9)</f>
        <v>0</v>
      </c>
      <c r="H9" s="313" t="str">
        <f>IF(G9&gt;=3,"Mitigation Required", "No Mitigation Required")</f>
        <v>No Mitigation Required</v>
      </c>
      <c r="I9" s="177"/>
      <c r="J9" s="139"/>
      <c r="K9" s="190">
        <f>-IF(ISBLANK(J9),0,VLOOKUP(J9,'Mitigations x Values'!$C$2:$E$25,3,FALSE))</f>
        <v>0</v>
      </c>
      <c r="L9" s="149"/>
      <c r="N9" s="287">
        <f t="shared" ref="N9" si="2">IF(G9&gt;1,MAX(1,G9*(1+K9)*(1+K10)*(1+K11)),G9)</f>
        <v>0</v>
      </c>
    </row>
    <row r="10" spans="1:14" ht="31.2" customHeight="1" x14ac:dyDescent="0.3">
      <c r="A10" s="294"/>
      <c r="B10" s="351"/>
      <c r="C10" s="340"/>
      <c r="D10" s="343"/>
      <c r="E10" s="334"/>
      <c r="F10" s="364"/>
      <c r="G10" s="288"/>
      <c r="H10" s="314"/>
      <c r="I10" s="177"/>
      <c r="J10" s="139"/>
      <c r="K10" s="190">
        <f>-IF(ISBLANK(J10),0,VLOOKUP(J10,'Mitigations x Values'!$C$2:$E$25,3,FALSE))</f>
        <v>0</v>
      </c>
      <c r="L10" s="149"/>
      <c r="N10" s="288"/>
    </row>
    <row r="11" spans="1:14" ht="31.2" customHeight="1" x14ac:dyDescent="0.3">
      <c r="A11" s="295"/>
      <c r="B11" s="352"/>
      <c r="C11" s="341"/>
      <c r="D11" s="344"/>
      <c r="E11" s="335"/>
      <c r="F11" s="365"/>
      <c r="G11" s="289"/>
      <c r="H11" s="315"/>
      <c r="I11" s="177"/>
      <c r="J11" s="139"/>
      <c r="K11" s="190">
        <f>-IF(ISBLANK(J11),0,VLOOKUP(J11,'Mitigations x Values'!$C$2:$E$25,3,FALSE))</f>
        <v>0</v>
      </c>
      <c r="L11" s="149"/>
      <c r="N11" s="289"/>
    </row>
    <row r="12" spans="1:14" ht="31.2" customHeight="1" x14ac:dyDescent="0.3">
      <c r="A12" s="296" t="s">
        <v>124</v>
      </c>
      <c r="B12" s="353" t="s">
        <v>198</v>
      </c>
      <c r="C12" s="356">
        <f>VLOOKUP(B12,' Risks x Ratings'!C68:D71,2,FALSE)</f>
        <v>0</v>
      </c>
      <c r="D12" s="359" t="s">
        <v>120</v>
      </c>
      <c r="E12" s="333">
        <f>VLOOKUP(D12,' Risks x Ratings'!$C$105:$D$108,2,FALSE)</f>
        <v>0</v>
      </c>
      <c r="F12" s="367"/>
      <c r="G12" s="287">
        <f t="shared" ref="G12" si="3">IF(E12&gt;0,E12,C12)</f>
        <v>0</v>
      </c>
      <c r="H12" s="319" t="str">
        <f>IF(G12&gt;=3,"Mitigation Required", "No Mitigation Required")</f>
        <v>No Mitigation Required</v>
      </c>
      <c r="I12" s="177"/>
      <c r="J12" s="140"/>
      <c r="K12" s="189">
        <f>-IF(ISBLANK(J12),0,VLOOKUP(J12,'Mitigations x Values'!$C$2:$E$25,3,FALSE))</f>
        <v>0</v>
      </c>
      <c r="L12" s="150"/>
      <c r="N12" s="287">
        <f t="shared" ref="N12" si="4">IF(G12&gt;1,MAX(1,G12*(1+K12)*(1+K13)*(1+K14)),G12)</f>
        <v>0</v>
      </c>
    </row>
    <row r="13" spans="1:14" ht="31.2" customHeight="1" x14ac:dyDescent="0.3">
      <c r="A13" s="297"/>
      <c r="B13" s="354"/>
      <c r="C13" s="357"/>
      <c r="D13" s="360"/>
      <c r="E13" s="334"/>
      <c r="F13" s="368"/>
      <c r="G13" s="288"/>
      <c r="H13" s="320"/>
      <c r="I13" s="177"/>
      <c r="J13" s="140"/>
      <c r="K13" s="189">
        <f>-IF(ISBLANK(J13),0,VLOOKUP(J13,'Mitigations x Values'!$C$2:$E$25,3,FALSE))</f>
        <v>0</v>
      </c>
      <c r="L13" s="150"/>
      <c r="N13" s="288"/>
    </row>
    <row r="14" spans="1:14" ht="31.2" customHeight="1" x14ac:dyDescent="0.3">
      <c r="A14" s="298"/>
      <c r="B14" s="355"/>
      <c r="C14" s="358"/>
      <c r="D14" s="361"/>
      <c r="E14" s="335"/>
      <c r="F14" s="369"/>
      <c r="G14" s="289"/>
      <c r="H14" s="321"/>
      <c r="I14" s="177"/>
      <c r="J14" s="140"/>
      <c r="K14" s="189">
        <f>-IF(ISBLANK(J14),0,VLOOKUP(J14,'Mitigations x Values'!$C$2:$E$25,3,FALSE))</f>
        <v>0</v>
      </c>
      <c r="L14" s="150"/>
      <c r="N14" s="289"/>
    </row>
    <row r="15" spans="1:14" ht="42" customHeight="1" x14ac:dyDescent="0.3">
      <c r="A15" s="346" t="s">
        <v>206</v>
      </c>
      <c r="B15" s="347" t="s">
        <v>53</v>
      </c>
      <c r="C15" s="348">
        <f>VLOOKUP(B15,' Risks x Ratings'!$C$93:$D$96,2,FALSE)</f>
        <v>0</v>
      </c>
      <c r="D15" s="349" t="s">
        <v>120</v>
      </c>
      <c r="E15" s="333">
        <f>VLOOKUP(D15,' Risks x Ratings'!$C$105:$D$108,2,FALSE)</f>
        <v>0</v>
      </c>
      <c r="F15" s="362"/>
      <c r="G15" s="287">
        <f t="shared" ref="G15" si="5">IF(E15&gt;0,E15,C15)</f>
        <v>0</v>
      </c>
      <c r="H15" s="325" t="str">
        <f>IF(G15&gt;=3,"Mitigation Required", "No Mitigation Required")</f>
        <v>No Mitigation Required</v>
      </c>
      <c r="I15" s="177"/>
      <c r="J15" s="141"/>
      <c r="K15" s="191">
        <f>-IF(ISBLANK(J15),0,VLOOKUP(J15,'Mitigations x Values'!$C$2:$E$25,3,FALSE))</f>
        <v>0</v>
      </c>
      <c r="L15" s="148"/>
      <c r="N15" s="287">
        <f t="shared" ref="N15" si="6">IF(G15&gt;1,MAX(1,G15*(1+K15)*(1+K16)*(1+K17)),G15)</f>
        <v>0</v>
      </c>
    </row>
    <row r="16" spans="1:14" ht="42" customHeight="1" x14ac:dyDescent="0.3">
      <c r="A16" s="346"/>
      <c r="B16" s="347"/>
      <c r="C16" s="348"/>
      <c r="D16" s="349"/>
      <c r="E16" s="334"/>
      <c r="F16" s="362"/>
      <c r="G16" s="288"/>
      <c r="H16" s="325"/>
      <c r="I16" s="177"/>
      <c r="J16" s="141"/>
      <c r="K16" s="191">
        <f>-IF(ISBLANK(J16),0,VLOOKUP(J16,'Mitigations x Values'!$C$2:$E$25,3,FALSE))</f>
        <v>0</v>
      </c>
      <c r="L16" s="148"/>
      <c r="N16" s="288"/>
    </row>
    <row r="17" spans="1:14" ht="42" customHeight="1" x14ac:dyDescent="0.3">
      <c r="A17" s="346"/>
      <c r="B17" s="347"/>
      <c r="C17" s="348"/>
      <c r="D17" s="349"/>
      <c r="E17" s="335"/>
      <c r="F17" s="362"/>
      <c r="G17" s="289"/>
      <c r="H17" s="325"/>
      <c r="I17" s="177"/>
      <c r="J17" s="141"/>
      <c r="K17" s="191">
        <f>-IF(ISBLANK(J17),0,VLOOKUP(J17,'Mitigations x Values'!$C$2:$E$25,3,FALSE))</f>
        <v>0</v>
      </c>
      <c r="L17" s="148"/>
      <c r="N17" s="289"/>
    </row>
    <row r="18" spans="1:14" x14ac:dyDescent="0.3">
      <c r="A18" s="290" t="s">
        <v>94</v>
      </c>
      <c r="B18" s="291"/>
      <c r="C18" s="77" t="s">
        <v>103</v>
      </c>
      <c r="D18" s="290" t="s">
        <v>95</v>
      </c>
      <c r="E18" s="318"/>
      <c r="F18" s="318"/>
      <c r="G18" s="86"/>
      <c r="H18" s="87"/>
      <c r="I18" s="177"/>
      <c r="J18" s="142"/>
      <c r="K18" s="86"/>
      <c r="L18" s="151"/>
      <c r="N18" s="100"/>
    </row>
    <row r="19" spans="1:14" ht="26.4" customHeight="1" x14ac:dyDescent="0.3">
      <c r="A19" s="293" t="s">
        <v>49</v>
      </c>
      <c r="B19" s="316" t="s">
        <v>211</v>
      </c>
      <c r="C19" s="292">
        <f>VLOOKUP(B19,' Risks x Ratings'!$C$98:$D$101,2,FALSE)</f>
        <v>0</v>
      </c>
      <c r="D19" s="317"/>
      <c r="E19" s="317"/>
      <c r="F19" s="317"/>
      <c r="G19" s="292">
        <f>C19</f>
        <v>0</v>
      </c>
      <c r="H19" s="300" t="str">
        <f>IF(G19&gt;=3,"Mitigation Required", "No Mitigation Required")</f>
        <v>No Mitigation Required</v>
      </c>
      <c r="I19" s="177"/>
      <c r="J19" s="143"/>
      <c r="K19" s="192">
        <f>-IF(ISBLANK(J19),0,VLOOKUP(J19,'Mitigations x Values'!$C$2:$E$25,3,FALSE))</f>
        <v>0</v>
      </c>
      <c r="L19" s="152"/>
      <c r="N19" s="287">
        <f>IF(G19&gt;1,MAX(1,G19*(1+K19)*(1+K20)*(1+K21)),G19)</f>
        <v>0</v>
      </c>
    </row>
    <row r="20" spans="1:14" ht="26.4" customHeight="1" x14ac:dyDescent="0.3">
      <c r="A20" s="294"/>
      <c r="B20" s="316"/>
      <c r="C20" s="292"/>
      <c r="D20" s="317"/>
      <c r="E20" s="317"/>
      <c r="F20" s="317"/>
      <c r="G20" s="292"/>
      <c r="H20" s="300"/>
      <c r="I20" s="177"/>
      <c r="J20" s="140"/>
      <c r="K20" s="192">
        <f>-IF(ISBLANK(J20),0,VLOOKUP(J20,'Mitigations x Values'!$C$2:$E$25,3,FALSE))</f>
        <v>0</v>
      </c>
      <c r="L20" s="153"/>
      <c r="N20" s="288"/>
    </row>
    <row r="21" spans="1:14" ht="26.4" customHeight="1" x14ac:dyDescent="0.3">
      <c r="A21" s="294"/>
      <c r="B21" s="316"/>
      <c r="C21" s="292"/>
      <c r="D21" s="317"/>
      <c r="E21" s="317"/>
      <c r="F21" s="317"/>
      <c r="G21" s="292"/>
      <c r="H21" s="300"/>
      <c r="I21" s="177"/>
      <c r="J21" s="144"/>
      <c r="K21" s="192">
        <f>-IF(ISBLANK(J21),0,VLOOKUP(J21,'Mitigations x Values'!$C$2:$E$25,3,FALSE))</f>
        <v>0</v>
      </c>
      <c r="L21" s="154"/>
      <c r="N21" s="289"/>
    </row>
    <row r="22" spans="1:14" ht="26.4" customHeight="1" x14ac:dyDescent="0.3">
      <c r="A22" s="294"/>
      <c r="B22" s="326" t="s">
        <v>211</v>
      </c>
      <c r="C22" s="293">
        <f>VLOOKUP(B22,' Risks x Ratings'!$C$98:$D$101,2,FALSE)</f>
        <v>0</v>
      </c>
      <c r="D22" s="327"/>
      <c r="E22" s="327"/>
      <c r="F22" s="327"/>
      <c r="G22" s="328">
        <f t="shared" ref="G22:G31" si="7">C22</f>
        <v>0</v>
      </c>
      <c r="H22" s="325" t="str">
        <f>IF(G22&gt;=3,"Mitigation Required", "No Mitigation Required")</f>
        <v>No Mitigation Required</v>
      </c>
      <c r="I22" s="177"/>
      <c r="J22" s="141"/>
      <c r="K22" s="192">
        <f>-IF(ISBLANK(J22),0,VLOOKUP(J22,'Mitigations x Values'!$C$2:$E$25,3,FALSE))</f>
        <v>0</v>
      </c>
      <c r="L22" s="155"/>
      <c r="N22" s="287">
        <f t="shared" ref="N22" si="8">IF(G22&gt;1,MAX(1,G22*(1+K22)*(1+K23)*(1+K24)),G22)</f>
        <v>0</v>
      </c>
    </row>
    <row r="23" spans="1:14" ht="26.4" customHeight="1" x14ac:dyDescent="0.3">
      <c r="A23" s="294"/>
      <c r="B23" s="326"/>
      <c r="C23" s="294"/>
      <c r="D23" s="327"/>
      <c r="E23" s="327"/>
      <c r="F23" s="327"/>
      <c r="G23" s="328"/>
      <c r="H23" s="325"/>
      <c r="I23" s="177"/>
      <c r="J23" s="141"/>
      <c r="K23" s="192">
        <f>-IF(ISBLANK(J23),0,VLOOKUP(J23,'Mitigations x Values'!$C$2:$E$25,3,FALSE))</f>
        <v>0</v>
      </c>
      <c r="L23" s="155"/>
      <c r="N23" s="288"/>
    </row>
    <row r="24" spans="1:14" ht="26.4" customHeight="1" x14ac:dyDescent="0.3">
      <c r="A24" s="294"/>
      <c r="B24" s="326"/>
      <c r="C24" s="295"/>
      <c r="D24" s="327"/>
      <c r="E24" s="327"/>
      <c r="F24" s="327"/>
      <c r="G24" s="328"/>
      <c r="H24" s="325"/>
      <c r="I24" s="177"/>
      <c r="J24" s="145"/>
      <c r="K24" s="192">
        <f>-IF(ISBLANK(J24),0,VLOOKUP(J24,'Mitigations x Values'!$C$2:$E$25,3,FALSE))</f>
        <v>0</v>
      </c>
      <c r="L24" s="156"/>
      <c r="N24" s="289"/>
    </row>
    <row r="25" spans="1:14" ht="24" customHeight="1" x14ac:dyDescent="0.3">
      <c r="A25" s="294"/>
      <c r="B25" s="316" t="s">
        <v>211</v>
      </c>
      <c r="C25" s="296">
        <f>VLOOKUP(B25,' Risks x Ratings'!$C$98:$D$101,2,FALSE)</f>
        <v>0</v>
      </c>
      <c r="D25" s="299"/>
      <c r="E25" s="299"/>
      <c r="F25" s="299"/>
      <c r="G25" s="292">
        <f t="shared" si="7"/>
        <v>0</v>
      </c>
      <c r="H25" s="300" t="str">
        <f>IF(G25&gt;=3,"Mitigation Required", "No Mitigation Required")</f>
        <v>No Mitigation Required</v>
      </c>
      <c r="I25" s="177"/>
      <c r="J25" s="140"/>
      <c r="K25" s="192">
        <f>-IF(ISBLANK(J25),0,VLOOKUP(J25,'Mitigations x Values'!$C$2:$E$25,3,FALSE))</f>
        <v>0</v>
      </c>
      <c r="L25" s="153"/>
      <c r="N25" s="287">
        <f t="shared" ref="N25" si="9">IF(G25&gt;1,MAX(1,G25*(1+K25)*(1+K26)*(1+K27)),G25)</f>
        <v>0</v>
      </c>
    </row>
    <row r="26" spans="1:14" ht="24" customHeight="1" x14ac:dyDescent="0.3">
      <c r="A26" s="294"/>
      <c r="B26" s="316"/>
      <c r="C26" s="297"/>
      <c r="D26" s="299"/>
      <c r="E26" s="299"/>
      <c r="F26" s="299"/>
      <c r="G26" s="292"/>
      <c r="H26" s="300"/>
      <c r="I26" s="177"/>
      <c r="J26" s="140"/>
      <c r="K26" s="192">
        <f>-IF(ISBLANK(J26),0,VLOOKUP(J26,'Mitigations x Values'!$C$2:$E$25,3,FALSE))</f>
        <v>0</v>
      </c>
      <c r="L26" s="153"/>
      <c r="N26" s="288"/>
    </row>
    <row r="27" spans="1:14" ht="24" customHeight="1" x14ac:dyDescent="0.3">
      <c r="A27" s="294"/>
      <c r="B27" s="316"/>
      <c r="C27" s="298"/>
      <c r="D27" s="299"/>
      <c r="E27" s="299"/>
      <c r="F27" s="299"/>
      <c r="G27" s="292"/>
      <c r="H27" s="300"/>
      <c r="I27" s="177"/>
      <c r="J27" s="140"/>
      <c r="K27" s="192">
        <f>-IF(ISBLANK(J27),0,VLOOKUP(J27,'Mitigations x Values'!$C$2:$E$25,3,FALSE))</f>
        <v>0</v>
      </c>
      <c r="L27" s="153"/>
      <c r="N27" s="289"/>
    </row>
    <row r="28" spans="1:14" ht="24" customHeight="1" x14ac:dyDescent="0.3">
      <c r="A28" s="294"/>
      <c r="B28" s="301" t="s">
        <v>211</v>
      </c>
      <c r="C28" s="293">
        <f>VLOOKUP(B28,' Risks x Ratings'!$C$98:$D$101,2,FALSE)</f>
        <v>0</v>
      </c>
      <c r="D28" s="304"/>
      <c r="E28" s="305"/>
      <c r="F28" s="306"/>
      <c r="G28" s="287">
        <f t="shared" si="7"/>
        <v>0</v>
      </c>
      <c r="H28" s="313" t="str">
        <f>IF(G28&gt;=3,"Mitigation Required", "No Mitigation Required")</f>
        <v>No Mitigation Required</v>
      </c>
      <c r="I28" s="177"/>
      <c r="J28" s="146"/>
      <c r="K28" s="192">
        <f>-IF(ISBLANK(J28),0,VLOOKUP(J28,'Mitigations x Values'!$C$2:$E$25,3,FALSE))</f>
        <v>0</v>
      </c>
      <c r="L28" s="157"/>
      <c r="N28" s="287">
        <f t="shared" ref="N28" si="10">IF(G28&gt;1,MAX(1,G28*(1+K28)*(1+K29)*(1+K30)),G28)</f>
        <v>0</v>
      </c>
    </row>
    <row r="29" spans="1:14" ht="24" customHeight="1" x14ac:dyDescent="0.3">
      <c r="A29" s="294"/>
      <c r="B29" s="302"/>
      <c r="C29" s="294"/>
      <c r="D29" s="307"/>
      <c r="E29" s="308"/>
      <c r="F29" s="309"/>
      <c r="G29" s="288"/>
      <c r="H29" s="314"/>
      <c r="I29" s="177"/>
      <c r="J29" s="146"/>
      <c r="K29" s="192">
        <f>-IF(ISBLANK(J29),0,VLOOKUP(J29,'Mitigations x Values'!$C$2:$E$25,3,FALSE))</f>
        <v>0</v>
      </c>
      <c r="L29" s="157"/>
      <c r="N29" s="288"/>
    </row>
    <row r="30" spans="1:14" ht="24" customHeight="1" x14ac:dyDescent="0.3">
      <c r="A30" s="294"/>
      <c r="B30" s="303"/>
      <c r="C30" s="295"/>
      <c r="D30" s="310"/>
      <c r="E30" s="311"/>
      <c r="F30" s="312"/>
      <c r="G30" s="289"/>
      <c r="H30" s="315"/>
      <c r="I30" s="177"/>
      <c r="J30" s="146"/>
      <c r="K30" s="192">
        <f>-IF(ISBLANK(J30),0,VLOOKUP(J30,'Mitigations x Values'!$C$2:$E$25,3,FALSE))</f>
        <v>0</v>
      </c>
      <c r="L30" s="158"/>
      <c r="N30" s="289"/>
    </row>
    <row r="31" spans="1:14" ht="24" customHeight="1" x14ac:dyDescent="0.3">
      <c r="A31" s="294"/>
      <c r="B31" s="316" t="s">
        <v>211</v>
      </c>
      <c r="C31" s="296">
        <f>VLOOKUP(B31,' Risks x Ratings'!$C$98:$D$101,2,FALSE)</f>
        <v>0</v>
      </c>
      <c r="D31" s="299"/>
      <c r="E31" s="299"/>
      <c r="F31" s="299"/>
      <c r="G31" s="292">
        <f t="shared" si="7"/>
        <v>0</v>
      </c>
      <c r="H31" s="300" t="str">
        <f>IF(G31&gt;=3,"Mitigation Required", "No Mitigation Required")</f>
        <v>No Mitigation Required</v>
      </c>
      <c r="I31" s="177"/>
      <c r="J31" s="147"/>
      <c r="K31" s="192">
        <f>-IF(ISBLANK(J31),0,VLOOKUP(J31,'Mitigations x Values'!$C$2:$E$25,3,FALSE))</f>
        <v>0</v>
      </c>
      <c r="L31" s="159"/>
      <c r="N31" s="287">
        <f t="shared" ref="N31" si="11">IF(G31&gt;1,MAX(1,G31*(1+K31)*(1+K32)*(1+K33)),G31)</f>
        <v>0</v>
      </c>
    </row>
    <row r="32" spans="1:14" ht="24" customHeight="1" x14ac:dyDescent="0.3">
      <c r="A32" s="294"/>
      <c r="B32" s="316"/>
      <c r="C32" s="297"/>
      <c r="D32" s="299"/>
      <c r="E32" s="299"/>
      <c r="F32" s="299"/>
      <c r="G32" s="292"/>
      <c r="H32" s="300"/>
      <c r="I32" s="177"/>
      <c r="J32" s="147"/>
      <c r="K32" s="192">
        <f>-IF(ISBLANK(J32),0,VLOOKUP(J32,'Mitigations x Values'!$C$2:$E$25,3,FALSE))</f>
        <v>0</v>
      </c>
      <c r="L32" s="159"/>
      <c r="N32" s="288"/>
    </row>
    <row r="33" spans="1:14" ht="24" customHeight="1" x14ac:dyDescent="0.3">
      <c r="A33" s="295"/>
      <c r="B33" s="316"/>
      <c r="C33" s="298"/>
      <c r="D33" s="299"/>
      <c r="E33" s="299"/>
      <c r="F33" s="299"/>
      <c r="G33" s="292"/>
      <c r="H33" s="300"/>
      <c r="I33" s="177"/>
      <c r="J33" s="147"/>
      <c r="K33" s="192">
        <f>-IF(ISBLANK(J33),0,VLOOKUP(J33,'Mitigations x Values'!$C$2:$E$25,3,FALSE))</f>
        <v>0</v>
      </c>
      <c r="L33" s="159"/>
      <c r="N33" s="289"/>
    </row>
    <row r="34" spans="1:14" ht="35.4" customHeight="1" thickBot="1" x14ac:dyDescent="0.45">
      <c r="A34" s="90"/>
      <c r="B34" s="91"/>
      <c r="C34" s="92"/>
      <c r="D34" s="92"/>
      <c r="E34" s="93"/>
      <c r="F34" s="94" t="s">
        <v>496</v>
      </c>
      <c r="G34" s="95">
        <f>SUMIF(G6:G31,"&gt;1")</f>
        <v>0</v>
      </c>
      <c r="H34" s="92"/>
      <c r="I34" s="177"/>
      <c r="J34" s="94"/>
      <c r="K34" s="94">
        <f>SUM(K19:K33,K6:K14)</f>
        <v>0</v>
      </c>
      <c r="L34" s="91"/>
      <c r="M34" s="179"/>
      <c r="N34" s="92">
        <f>SUM(N6:N33)</f>
        <v>0</v>
      </c>
    </row>
    <row r="35" spans="1:14" ht="15" thickTop="1" x14ac:dyDescent="0.3"/>
    <row r="43" spans="1:14" x14ac:dyDescent="0.3">
      <c r="B43" s="61"/>
      <c r="C43" s="19"/>
    </row>
    <row r="46" spans="1:14" x14ac:dyDescent="0.3">
      <c r="B46" s="61"/>
      <c r="C46" s="19"/>
      <c r="D46" s="81"/>
    </row>
    <row r="48" spans="1:14" x14ac:dyDescent="0.3">
      <c r="D48" s="82"/>
    </row>
    <row r="49" spans="2:6" x14ac:dyDescent="0.3">
      <c r="D49" s="82"/>
    </row>
    <row r="50" spans="2:6" x14ac:dyDescent="0.3">
      <c r="D50" s="82"/>
    </row>
    <row r="51" spans="2:6" x14ac:dyDescent="0.3">
      <c r="D51" s="82"/>
    </row>
    <row r="52" spans="2:6" x14ac:dyDescent="0.3">
      <c r="B52" s="88"/>
      <c r="C52" s="62"/>
      <c r="D52" s="82"/>
    </row>
    <row r="55" spans="2:6" x14ac:dyDescent="0.3">
      <c r="E55" s="71"/>
      <c r="F55" s="71"/>
    </row>
    <row r="56" spans="2:6" x14ac:dyDescent="0.3">
      <c r="B56" s="61"/>
      <c r="C56" s="19"/>
      <c r="D56" s="82"/>
    </row>
    <row r="57" spans="2:6" x14ac:dyDescent="0.3">
      <c r="D57" s="82"/>
    </row>
    <row r="58" spans="2:6" x14ac:dyDescent="0.3">
      <c r="B58" s="61"/>
      <c r="C58" s="19"/>
      <c r="D58" s="82"/>
    </row>
    <row r="59" spans="2:6" x14ac:dyDescent="0.3">
      <c r="D59" s="82"/>
    </row>
    <row r="63" spans="2:6" x14ac:dyDescent="0.3">
      <c r="D63" s="82"/>
    </row>
    <row r="64" spans="2:6" x14ac:dyDescent="0.3">
      <c r="B64" s="88"/>
      <c r="C64" s="62"/>
      <c r="D64" s="82"/>
    </row>
    <row r="65" spans="2:4" x14ac:dyDescent="0.3">
      <c r="D65" s="82"/>
    </row>
    <row r="66" spans="2:4" x14ac:dyDescent="0.3">
      <c r="D66" s="82"/>
    </row>
    <row r="68" spans="2:4" x14ac:dyDescent="0.3">
      <c r="B68" s="61"/>
      <c r="C68" s="19"/>
    </row>
    <row r="70" spans="2:4" x14ac:dyDescent="0.3">
      <c r="B70" s="61"/>
      <c r="C70" s="19"/>
    </row>
    <row r="71" spans="2:4" x14ac:dyDescent="0.3">
      <c r="D71" s="82"/>
    </row>
    <row r="72" spans="2:4" x14ac:dyDescent="0.3">
      <c r="D72" s="82"/>
    </row>
    <row r="73" spans="2:4" x14ac:dyDescent="0.3">
      <c r="D73" s="82"/>
    </row>
    <row r="74" spans="2:4" x14ac:dyDescent="0.3">
      <c r="D74" s="82"/>
    </row>
    <row r="77" spans="2:4" x14ac:dyDescent="0.3">
      <c r="B77" s="89"/>
    </row>
    <row r="78" spans="2:4" x14ac:dyDescent="0.3">
      <c r="B78" s="89"/>
    </row>
  </sheetData>
  <sheetProtection algorithmName="SHA-512" hashValue="9RlZRjvMpE1cZhzfk8jxKq1ytZZicfMcFRNlTn1ejw6Q+uYhst5MqYbyYXcW99k60KTpcObHaGENefxdB4UqgQ==" saltValue="uvYpzSOZwUW5SWCOJvxGfg==" spinCount="100000" sheet="1" objects="1" scenarios="1"/>
  <mergeCells count="73">
    <mergeCell ref="A15:A17"/>
    <mergeCell ref="B15:B17"/>
    <mergeCell ref="C15:C17"/>
    <mergeCell ref="D15:D17"/>
    <mergeCell ref="E15:E17"/>
    <mergeCell ref="N31:N33"/>
    <mergeCell ref="F15:F17"/>
    <mergeCell ref="G15:G17"/>
    <mergeCell ref="H15:H17"/>
    <mergeCell ref="N15:N17"/>
    <mergeCell ref="G25:G27"/>
    <mergeCell ref="H25:H27"/>
    <mergeCell ref="N25:N27"/>
    <mergeCell ref="N28:N30"/>
    <mergeCell ref="G19:G21"/>
    <mergeCell ref="H19:H21"/>
    <mergeCell ref="N19:N21"/>
    <mergeCell ref="G22:G24"/>
    <mergeCell ref="H22:H24"/>
    <mergeCell ref="N22:N24"/>
    <mergeCell ref="C28:C30"/>
    <mergeCell ref="D28:F30"/>
    <mergeCell ref="G28:G30"/>
    <mergeCell ref="H28:H30"/>
    <mergeCell ref="G31:G33"/>
    <mergeCell ref="H31:H33"/>
    <mergeCell ref="A18:B18"/>
    <mergeCell ref="D18:F18"/>
    <mergeCell ref="A19:A33"/>
    <mergeCell ref="B19:B21"/>
    <mergeCell ref="C19:C21"/>
    <mergeCell ref="D19:F21"/>
    <mergeCell ref="B25:B27"/>
    <mergeCell ref="C25:C27"/>
    <mergeCell ref="D25:F27"/>
    <mergeCell ref="B31:B33"/>
    <mergeCell ref="D22:F24"/>
    <mergeCell ref="C31:C33"/>
    <mergeCell ref="D31:F33"/>
    <mergeCell ref="B22:B24"/>
    <mergeCell ref="C22:C24"/>
    <mergeCell ref="B28:B30"/>
    <mergeCell ref="A12:A14"/>
    <mergeCell ref="B12:B14"/>
    <mergeCell ref="C12:C14"/>
    <mergeCell ref="D12:D14"/>
    <mergeCell ref="E12:E14"/>
    <mergeCell ref="F12:F14"/>
    <mergeCell ref="G12:G14"/>
    <mergeCell ref="H12:H14"/>
    <mergeCell ref="N12:N14"/>
    <mergeCell ref="N9:N11"/>
    <mergeCell ref="H9:H11"/>
    <mergeCell ref="F9:F11"/>
    <mergeCell ref="G9:G11"/>
    <mergeCell ref="A9:A11"/>
    <mergeCell ref="B9:B11"/>
    <mergeCell ref="C9:C11"/>
    <mergeCell ref="D9:D11"/>
    <mergeCell ref="E9:E11"/>
    <mergeCell ref="C2:H3"/>
    <mergeCell ref="C1:H1"/>
    <mergeCell ref="A4:H4"/>
    <mergeCell ref="J4:L4"/>
    <mergeCell ref="N6:N8"/>
    <mergeCell ref="F6:F8"/>
    <mergeCell ref="G6:G8"/>
    <mergeCell ref="H6:H8"/>
    <mergeCell ref="A6:A8"/>
    <mergeCell ref="B6:B8"/>
    <mergeCell ref="C6:C8"/>
    <mergeCell ref="D6:D8"/>
    <mergeCell ref="E6:E8"/>
  </mergeCells>
  <conditionalFormatting sqref="A2">
    <cfRule type="containsText" dxfId="180" priority="2" operator="containsText" text="This risk is present">
      <formula>NOT(ISERROR(SEARCH("This risk is present",A2)))</formula>
    </cfRule>
  </conditionalFormatting>
  <conditionalFormatting sqref="A4:XFD34">
    <cfRule type="expression" dxfId="179" priority="1">
      <formula>EXACT("This risk is not present or applicable",$A$2)</formula>
    </cfRule>
  </conditionalFormatting>
  <conditionalFormatting sqref="G6 G9 G12 G19 G22 G25 G28 G31">
    <cfRule type="cellIs" dxfId="178" priority="15" operator="between">
      <formula>3</formula>
      <formula>4.9</formula>
    </cfRule>
    <cfRule type="cellIs" dxfId="177" priority="16" operator="greaterThanOrEqual">
      <formula>5</formula>
    </cfRule>
    <cfRule type="cellIs" dxfId="176" priority="17" operator="between">
      <formula>0</formula>
      <formula>2.9</formula>
    </cfRule>
  </conditionalFormatting>
  <conditionalFormatting sqref="G15">
    <cfRule type="cellIs" dxfId="175" priority="6" operator="between">
      <formula>3</formula>
      <formula>4.9</formula>
    </cfRule>
    <cfRule type="cellIs" dxfId="174" priority="7" operator="greaterThanOrEqual">
      <formula>5</formula>
    </cfRule>
    <cfRule type="cellIs" dxfId="173" priority="8" operator="between">
      <formula>0</formula>
      <formula>2.9</formula>
    </cfRule>
  </conditionalFormatting>
  <conditionalFormatting sqref="N6 N9 N12">
    <cfRule type="cellIs" dxfId="172" priority="12" operator="between">
      <formula>3</formula>
      <formula>4.9</formula>
    </cfRule>
    <cfRule type="cellIs" dxfId="171" priority="13" operator="greaterThanOrEqual">
      <formula>5</formula>
    </cfRule>
    <cfRule type="cellIs" dxfId="170" priority="14" operator="between">
      <formula>0</formula>
      <formula>2.9</formula>
    </cfRule>
  </conditionalFormatting>
  <conditionalFormatting sqref="N15">
    <cfRule type="cellIs" dxfId="169" priority="3" operator="between">
      <formula>3</formula>
      <formula>4.9</formula>
    </cfRule>
    <cfRule type="cellIs" dxfId="168" priority="4" operator="greaterThanOrEqual">
      <formula>5</formula>
    </cfRule>
    <cfRule type="cellIs" dxfId="167" priority="5" operator="between">
      <formula>0</formula>
      <formula>2.9</formula>
    </cfRule>
  </conditionalFormatting>
  <conditionalFormatting sqref="N19 N22 N25 N28 N31">
    <cfRule type="cellIs" dxfId="166" priority="9" operator="between">
      <formula>3</formula>
      <formula>4.9</formula>
    </cfRule>
    <cfRule type="cellIs" dxfId="165" priority="10" operator="greaterThanOrEqual">
      <formula>5</formula>
    </cfRule>
    <cfRule type="cellIs" dxfId="164" priority="11" operator="between">
      <formula>0</formula>
      <formula>2.9</formula>
    </cfRule>
  </conditionalFormatting>
  <pageMargins left="0.25" right="0.25" top="0.75" bottom="0.75" header="0.3" footer="0.3"/>
  <pageSetup scale="63" fitToWidth="0" orientation="portrait" r:id="rId1"/>
  <colBreaks count="1" manualBreakCount="1">
    <brk id="8"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r:uid="{702FAB1F-01E7-4655-A575-294111741B49}">
          <x14:formula1>
            <xm:f>'Mitigations x Values'!$C$2:$C$25</xm:f>
          </x14:formula1>
          <xm:sqref>J19:J33 J6:J17</xm:sqref>
        </x14:dataValidation>
        <x14:dataValidation type="list" allowBlank="1" showInputMessage="1" showErrorMessage="1" xr:uid="{CDD505E3-B1FC-4EB9-8704-685F6457BF7F}">
          <x14:formula1>
            <xm:f>' Risks x Ratings'!$C$98:$C$101</xm:f>
          </x14:formula1>
          <xm:sqref>B19:B33</xm:sqref>
        </x14:dataValidation>
        <x14:dataValidation type="list" showInputMessage="1" showErrorMessage="1" xr:uid="{BF55DA52-F934-4EA3-80A3-A4C89DD0C996}">
          <x14:formula1>
            <xm:f>' Risks x Ratings'!$C$68:$C$71</xm:f>
          </x14:formula1>
          <xm:sqref>B12</xm:sqref>
        </x14:dataValidation>
        <x14:dataValidation type="list" showInputMessage="1" showErrorMessage="1" xr:uid="{0A517443-220F-4CFC-9F51-C1CDE1146588}">
          <x14:formula1>
            <xm:f>' Risks x Ratings'!$C$63:$C$66</xm:f>
          </x14:formula1>
          <xm:sqref>B9:B11</xm:sqref>
        </x14:dataValidation>
        <x14:dataValidation type="list" allowBlank="1" showInputMessage="1" showErrorMessage="1" xr:uid="{F8FCBEC5-DE0B-4D42-9BC7-173EA7782EE3}">
          <x14:formula1>
            <xm:f>' Risks x Ratings'!$C$88:$C$91</xm:f>
          </x14:formula1>
          <xm:sqref>B6:B8</xm:sqref>
        </x14:dataValidation>
        <x14:dataValidation type="list" showInputMessage="1" showErrorMessage="1" xr:uid="{199DB1E9-DFAA-451A-B64D-E378E6CD0AB2}">
          <x14:formula1>
            <xm:f>' Risks x Ratings'!$C$93:$C$96</xm:f>
          </x14:formula1>
          <xm:sqref>B15</xm:sqref>
        </x14:dataValidation>
        <x14:dataValidation type="list" showInputMessage="1" showErrorMessage="1" xr:uid="{5692B0D7-012D-429B-8633-AC9FAEDE409E}">
          <x14:formula1>
            <xm:f>' Risks x Ratings'!$C$105:$C$108</xm:f>
          </x14:formula1>
          <xm:sqref>D6 D9 D12 D15</xm:sqref>
        </x14:dataValidation>
        <x14:dataValidation type="list" allowBlank="1" showInputMessage="1" showErrorMessage="1" xr:uid="{05FBDD2A-D693-45D3-A692-7FDBDB9CFFC3}">
          <x14:formula1>
            <xm:f>'Mitigations x Values'!$C$28:$C$29</xm:f>
          </x14:formula1>
          <xm:sqref>A2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76E3E84AB38545A5C10D82214B7788" ma:contentTypeVersion="7" ma:contentTypeDescription="Create a new document." ma:contentTypeScope="" ma:versionID="1270a98e95760988fefbaf77b467aae2">
  <xsd:schema xmlns:xsd="http://www.w3.org/2001/XMLSchema" xmlns:xs="http://www.w3.org/2001/XMLSchema" xmlns:p="http://schemas.microsoft.com/office/2006/metadata/properties" xmlns:ns3="51236126-4666-406a-afa6-f639a8b16c25" xmlns:ns4="891b0960-fd77-489c-83df-7d2c817cde40" targetNamespace="http://schemas.microsoft.com/office/2006/metadata/properties" ma:root="true" ma:fieldsID="f7d8b787d892b7a3154cf344aef21eda" ns3:_="" ns4:_="">
    <xsd:import namespace="51236126-4666-406a-afa6-f639a8b16c25"/>
    <xsd:import namespace="891b0960-fd77-489c-83df-7d2c817cde4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236126-4666-406a-afa6-f639a8b16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b0960-fd77-489c-83df-7d2c817cde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1236126-4666-406a-afa6-f639a8b16c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511AAD-DA65-4769-B4D9-F6AD1D769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236126-4666-406a-afa6-f639a8b16c25"/>
    <ds:schemaRef ds:uri="891b0960-fd77-489c-83df-7d2c817cde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E6D0F0-599C-42E9-8641-703D088BC79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91b0960-fd77-489c-83df-7d2c817cde40"/>
    <ds:schemaRef ds:uri="http://purl.org/dc/elements/1.1/"/>
    <ds:schemaRef ds:uri="http://schemas.microsoft.com/office/2006/metadata/properties"/>
    <ds:schemaRef ds:uri="51236126-4666-406a-afa6-f639a8b16c25"/>
    <ds:schemaRef ds:uri="http://www.w3.org/XML/1998/namespace"/>
    <ds:schemaRef ds:uri="http://purl.org/dc/dcmitype/"/>
  </ds:schemaRefs>
</ds:datastoreItem>
</file>

<file path=customXml/itemProps3.xml><?xml version="1.0" encoding="utf-8"?>
<ds:datastoreItem xmlns:ds="http://schemas.openxmlformats.org/officeDocument/2006/customXml" ds:itemID="{1217877A-1B89-4ADF-A7BF-CCEF36536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Risk Summary and Index</vt:lpstr>
      <vt:lpstr> Risks x Ratings</vt:lpstr>
      <vt:lpstr>Mitigations x Values</vt:lpstr>
      <vt:lpstr>AFO with composting</vt:lpstr>
      <vt:lpstr>AFO without composting</vt:lpstr>
      <vt:lpstr>CAFO &lt;80k</vt:lpstr>
      <vt:lpstr>CAFO &gt;80k</vt:lpstr>
      <vt:lpstr>Grazing Lands</vt:lpstr>
      <vt:lpstr>Domestic Animals &amp; Hobby Farms</vt:lpstr>
      <vt:lpstr>Composting Operations</vt:lpstr>
      <vt:lpstr>Non-Synthetic SA Pile</vt:lpstr>
      <vt:lpstr>N-S SA P-A with manure</vt:lpstr>
      <vt:lpstr>Biosolids</vt:lpstr>
      <vt:lpstr>Non-Leafy Green Crop</vt:lpstr>
      <vt:lpstr>Well Head - Manure Distance</vt:lpstr>
      <vt:lpstr>Surface Water - Manure Distance</vt:lpstr>
      <vt:lpstr>Water Storage - Conveyance</vt:lpstr>
      <vt:lpstr>Urban Settings</vt:lpstr>
      <vt:lpstr>Habitat-Riparian Area</vt:lpstr>
      <vt:lpstr>Rating Scales</vt:lpstr>
      <vt:lpstr>Likelihood Severity Matrix</vt:lpstr>
      <vt:lpstr>AS_Runoff_History_Rating</vt:lpstr>
      <vt:lpstr>AS_Runoff_Low</vt:lpstr>
      <vt:lpstr>AS_Runoff_Med</vt:lpstr>
      <vt:lpstr>AS_Runoff_None</vt:lpstr>
      <vt:lpstr>'AFO with composting'!Print_Area</vt:lpstr>
      <vt:lpstr>'AFO without composting'!Print_Area</vt:lpstr>
      <vt:lpstr>Biosolids!Print_Area</vt:lpstr>
      <vt:lpstr>'CAFO &lt;80k'!Print_Area</vt:lpstr>
      <vt:lpstr>'CAFO &gt;80k'!Print_Area</vt:lpstr>
      <vt:lpstr>'Domestic Animals &amp; Hobby Farms'!Print_Area</vt:lpstr>
      <vt:lpstr>'Grazing Lands'!Print_Area</vt:lpstr>
      <vt:lpstr>'Non-Leafy Green Crop'!Print_Area</vt:lpstr>
      <vt:lpstr>'Surface Water - Manure Distance'!Print_Area</vt:lpstr>
      <vt:lpstr>'Urban Settings'!Print_Area</vt:lpstr>
      <vt:lpstr>'Water Storage - Conveyance'!Print_Area</vt:lpstr>
      <vt:lpstr>'Well Head - Manure Distance'!Print_Area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Brooks</dc:creator>
  <cp:lastModifiedBy>Teressa Lopez</cp:lastModifiedBy>
  <cp:lastPrinted>2023-09-12T19:33:01Z</cp:lastPrinted>
  <dcterms:created xsi:type="dcterms:W3CDTF">2020-10-29T19:06:13Z</dcterms:created>
  <dcterms:modified xsi:type="dcterms:W3CDTF">2023-09-12T21:01:59Z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0x010100B376E3E84AB38545A5C10D82214B7788</vt:lpwstr>
  </property>
</Properties>
</file>